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21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\Desktop\Sankey+\"/>
    </mc:Choice>
  </mc:AlternateContent>
  <xr:revisionPtr revIDLastSave="0" documentId="13_ncr:1_{93620B6B-29B3-4CA8-AC4C-F60BA1690847}" xr6:coauthVersionLast="47" xr6:coauthVersionMax="47" xr10:uidLastSave="{00000000-0000-0000-0000-000000000000}"/>
  <bookViews>
    <workbookView xWindow="-120" yWindow="-120" windowWidth="29040" windowHeight="15840" xr2:uid="{2584FAA3-2BF7-418A-BCB2-44D00DC598BD}"/>
  </bookViews>
  <sheets>
    <sheet name="Sheet1" sheetId="1" r:id="rId1"/>
  </sheets>
  <definedNames>
    <definedName name="Divider">Sheet1!$J$24:$M$24</definedName>
    <definedName name="EV__LASTREFTIME__" hidden="1">42241.5638078704</definedName>
    <definedName name="Gap">Sheet1!$C$8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46" i="1" l="1"/>
  <c r="U46" i="1"/>
  <c r="T46" i="1"/>
  <c r="V45" i="1"/>
  <c r="U45" i="1"/>
  <c r="T45" i="1"/>
  <c r="V44" i="1"/>
  <c r="U44" i="1"/>
  <c r="T44" i="1"/>
  <c r="V43" i="1"/>
  <c r="U43" i="1"/>
  <c r="T43" i="1"/>
  <c r="V42" i="1"/>
  <c r="V41" i="1"/>
  <c r="U41" i="1"/>
  <c r="T41" i="1"/>
  <c r="V40" i="1"/>
  <c r="U40" i="1"/>
  <c r="T40" i="1"/>
  <c r="V39" i="1"/>
  <c r="U39" i="1"/>
  <c r="T39" i="1"/>
  <c r="V38" i="1"/>
  <c r="U38" i="1"/>
  <c r="T38" i="1"/>
  <c r="V37" i="1"/>
  <c r="V36" i="1"/>
  <c r="U36" i="1"/>
  <c r="T36" i="1"/>
  <c r="V35" i="1"/>
  <c r="U35" i="1"/>
  <c r="T35" i="1"/>
  <c r="V34" i="1"/>
  <c r="U34" i="1"/>
  <c r="T34" i="1"/>
  <c r="V33" i="1"/>
  <c r="U33" i="1"/>
  <c r="T33" i="1"/>
  <c r="V32" i="1"/>
  <c r="V31" i="1"/>
  <c r="U31" i="1"/>
  <c r="T31" i="1"/>
  <c r="V30" i="1"/>
  <c r="U30" i="1"/>
  <c r="T30" i="1"/>
  <c r="V29" i="1"/>
  <c r="U29" i="1"/>
  <c r="T29" i="1"/>
  <c r="V28" i="1"/>
  <c r="U28" i="1"/>
  <c r="T28" i="1"/>
  <c r="E20" i="1" l="1"/>
  <c r="E18" i="1"/>
  <c r="E16" i="1"/>
  <c r="E14" i="1"/>
  <c r="B20" i="1"/>
  <c r="B18" i="1"/>
  <c r="B16" i="1"/>
  <c r="B14" i="1"/>
  <c r="C46" i="1"/>
  <c r="C45" i="1"/>
  <c r="C44" i="1"/>
  <c r="C43" i="1"/>
  <c r="C41" i="1"/>
  <c r="C40" i="1"/>
  <c r="C39" i="1"/>
  <c r="C38" i="1"/>
  <c r="C36" i="1"/>
  <c r="C35" i="1"/>
  <c r="C34" i="1"/>
  <c r="C33" i="1"/>
  <c r="C31" i="1"/>
  <c r="C30" i="1"/>
  <c r="C29" i="1"/>
  <c r="C28" i="1"/>
  <c r="B46" i="1"/>
  <c r="B45" i="1"/>
  <c r="B44" i="1"/>
  <c r="B43" i="1"/>
  <c r="B41" i="1"/>
  <c r="B40" i="1"/>
  <c r="B39" i="1"/>
  <c r="B38" i="1"/>
  <c r="B36" i="1"/>
  <c r="B35" i="1"/>
  <c r="B34" i="1"/>
  <c r="B33" i="1"/>
  <c r="B31" i="1"/>
  <c r="B30" i="1"/>
  <c r="B29" i="1"/>
  <c r="B28" i="1"/>
  <c r="D28" i="1" l="1"/>
  <c r="D29" i="1"/>
  <c r="M29" i="1" s="1"/>
  <c r="D30" i="1"/>
  <c r="L30" i="1" s="1"/>
  <c r="D31" i="1"/>
  <c r="L31" i="1" s="1"/>
  <c r="D32" i="1"/>
  <c r="F15" i="1" s="1"/>
  <c r="D33" i="1"/>
  <c r="M33" i="1" s="1"/>
  <c r="D34" i="1"/>
  <c r="K34" i="1" s="1"/>
  <c r="D35" i="1"/>
  <c r="J35" i="1" s="1"/>
  <c r="D36" i="1"/>
  <c r="K36" i="1" s="1"/>
  <c r="D38" i="1"/>
  <c r="K38" i="1" s="1"/>
  <c r="D39" i="1"/>
  <c r="J39" i="1" s="1"/>
  <c r="D40" i="1"/>
  <c r="M40" i="1" s="1"/>
  <c r="D41" i="1"/>
  <c r="L41" i="1" s="1"/>
  <c r="D42" i="1"/>
  <c r="J42" i="1" s="1"/>
  <c r="D43" i="1"/>
  <c r="D44" i="1"/>
  <c r="M44" i="1" s="1"/>
  <c r="D45" i="1"/>
  <c r="M45" i="1" s="1"/>
  <c r="D46" i="1"/>
  <c r="F28" i="1" l="1"/>
  <c r="F16" i="1"/>
  <c r="M43" i="1"/>
  <c r="F14" i="1"/>
  <c r="F20" i="1"/>
  <c r="F19" i="1"/>
  <c r="F18" i="1"/>
  <c r="K28" i="1"/>
  <c r="M28" i="1"/>
  <c r="L28" i="1"/>
  <c r="K29" i="1"/>
  <c r="L29" i="1"/>
  <c r="M31" i="1"/>
  <c r="L34" i="1"/>
  <c r="M34" i="1"/>
  <c r="L36" i="1"/>
  <c r="J34" i="1"/>
  <c r="J36" i="1"/>
  <c r="J29" i="1"/>
  <c r="M35" i="1"/>
  <c r="K40" i="1"/>
  <c r="M46" i="1"/>
  <c r="K39" i="1"/>
  <c r="M39" i="1"/>
  <c r="M38" i="1"/>
  <c r="M36" i="1"/>
  <c r="J31" i="1"/>
  <c r="K31" i="1"/>
  <c r="M41" i="1"/>
  <c r="J40" i="1"/>
  <c r="J28" i="1"/>
  <c r="K41" i="1"/>
  <c r="L39" i="1"/>
  <c r="J41" i="1"/>
  <c r="J30" i="1"/>
  <c r="K35" i="1"/>
  <c r="L40" i="1"/>
  <c r="L38" i="1"/>
  <c r="M30" i="1"/>
  <c r="J38" i="1"/>
  <c r="K30" i="1"/>
  <c r="L35" i="1"/>
  <c r="L46" i="1"/>
  <c r="J45" i="1"/>
  <c r="K45" i="1"/>
  <c r="L45" i="1"/>
  <c r="J44" i="1"/>
  <c r="K44" i="1"/>
  <c r="L44" i="1"/>
  <c r="J43" i="1"/>
  <c r="J33" i="1"/>
  <c r="K43" i="1"/>
  <c r="K33" i="1"/>
  <c r="L43" i="1"/>
  <c r="L33" i="1"/>
  <c r="L42" i="1"/>
  <c r="M42" i="1"/>
  <c r="K42" i="1"/>
  <c r="K32" i="1"/>
  <c r="M32" i="1"/>
  <c r="J32" i="1"/>
  <c r="L32" i="1"/>
  <c r="F35" i="1"/>
  <c r="G35" i="1" s="1"/>
  <c r="F34" i="1"/>
  <c r="F33" i="1"/>
  <c r="G33" i="1" s="1"/>
  <c r="F32" i="1"/>
  <c r="G32" i="1" s="1"/>
  <c r="F31" i="1"/>
  <c r="G31" i="1" s="1"/>
  <c r="F30" i="1"/>
  <c r="G30" i="1" s="1"/>
  <c r="F29" i="1"/>
  <c r="G29" i="1" s="1"/>
  <c r="F36" i="1"/>
  <c r="G36" i="1" s="1"/>
  <c r="K46" i="1" l="1"/>
  <c r="J46" i="1"/>
  <c r="G28" i="1"/>
  <c r="G34" i="1"/>
  <c r="D37" i="1"/>
  <c r="F41" i="1" s="1"/>
  <c r="G41" i="1" s="1"/>
  <c r="C15" i="1"/>
  <c r="C16" i="1"/>
  <c r="C18" i="1"/>
  <c r="C19" i="1"/>
  <c r="C14" i="1"/>
  <c r="C20" i="1"/>
  <c r="F17" i="1" l="1"/>
  <c r="N36" i="1"/>
  <c r="N41" i="1"/>
  <c r="F40" i="1"/>
  <c r="G40" i="1" s="1"/>
  <c r="O40" i="1" s="1"/>
  <c r="I33" i="1"/>
  <c r="H33" i="1" s="1"/>
  <c r="P33" i="1" s="1"/>
  <c r="I44" i="1"/>
  <c r="H44" i="1" s="1"/>
  <c r="P44" i="1" s="1"/>
  <c r="I30" i="1"/>
  <c r="H30" i="1" s="1"/>
  <c r="P30" i="1" s="1"/>
  <c r="O33" i="1"/>
  <c r="N30" i="1"/>
  <c r="I36" i="1"/>
  <c r="H36" i="1" s="1"/>
  <c r="P36" i="1" s="1"/>
  <c r="O36" i="1"/>
  <c r="F42" i="1"/>
  <c r="G42" i="1" s="1"/>
  <c r="O42" i="1" s="1"/>
  <c r="I41" i="1"/>
  <c r="H41" i="1" s="1"/>
  <c r="P41" i="1" s="1"/>
  <c r="I40" i="1"/>
  <c r="H40" i="1" s="1"/>
  <c r="P40" i="1" s="1"/>
  <c r="F44" i="1"/>
  <c r="G44" i="1" s="1"/>
  <c r="O44" i="1" s="1"/>
  <c r="O35" i="1"/>
  <c r="M37" i="1"/>
  <c r="I29" i="1"/>
  <c r="H29" i="1" s="1"/>
  <c r="P29" i="1" s="1"/>
  <c r="I46" i="1"/>
  <c r="H46" i="1" s="1"/>
  <c r="P46" i="1" s="1"/>
  <c r="I45" i="1"/>
  <c r="H45" i="1" s="1"/>
  <c r="P45" i="1" s="1"/>
  <c r="N29" i="1"/>
  <c r="L37" i="1"/>
  <c r="O32" i="1"/>
  <c r="F39" i="1"/>
  <c r="G39" i="1" s="1"/>
  <c r="O39" i="1" s="1"/>
  <c r="I31" i="1"/>
  <c r="H31" i="1" s="1"/>
  <c r="P31" i="1" s="1"/>
  <c r="K37" i="1"/>
  <c r="I38" i="1"/>
  <c r="H38" i="1" s="1"/>
  <c r="P38" i="1" s="1"/>
  <c r="N31" i="1"/>
  <c r="O30" i="1"/>
  <c r="F38" i="1"/>
  <c r="G38" i="1" s="1"/>
  <c r="O38" i="1" s="1"/>
  <c r="J37" i="1"/>
  <c r="I39" i="1"/>
  <c r="H39" i="1" s="1"/>
  <c r="P39" i="1" s="1"/>
  <c r="I32" i="1"/>
  <c r="H32" i="1" s="1"/>
  <c r="P32" i="1" s="1"/>
  <c r="C17" i="1"/>
  <c r="N35" i="1"/>
  <c r="O29" i="1"/>
  <c r="F45" i="1"/>
  <c r="G45" i="1" s="1"/>
  <c r="O45" i="1" s="1"/>
  <c r="I37" i="1"/>
  <c r="H37" i="1" s="1"/>
  <c r="P37" i="1" s="1"/>
  <c r="I35" i="1"/>
  <c r="H35" i="1" s="1"/>
  <c r="P35" i="1" s="1"/>
  <c r="N34" i="1"/>
  <c r="O34" i="1"/>
  <c r="F46" i="1"/>
  <c r="G46" i="1" s="1"/>
  <c r="O46" i="1" s="1"/>
  <c r="N28" i="1"/>
  <c r="N33" i="1"/>
  <c r="I34" i="1"/>
  <c r="H34" i="1" s="1"/>
  <c r="P34" i="1" s="1"/>
  <c r="F43" i="1"/>
  <c r="G43" i="1" s="1"/>
  <c r="O43" i="1" s="1"/>
  <c r="O31" i="1"/>
  <c r="I42" i="1"/>
  <c r="H42" i="1" s="1"/>
  <c r="P42" i="1" s="1"/>
  <c r="F37" i="1"/>
  <c r="G37" i="1" s="1"/>
  <c r="O28" i="1"/>
  <c r="I28" i="1"/>
  <c r="H28" i="1" s="1"/>
  <c r="P28" i="1" s="1"/>
  <c r="I43" i="1"/>
  <c r="H43" i="1" s="1"/>
  <c r="P43" i="1" s="1"/>
  <c r="N32" i="1"/>
  <c r="O41" i="1"/>
  <c r="Q29" i="1" l="1"/>
  <c r="O37" i="1"/>
  <c r="N43" i="1"/>
  <c r="Q32" i="1"/>
  <c r="Q38" i="1"/>
  <c r="Q44" i="1"/>
  <c r="Q33" i="1"/>
  <c r="Q42" i="1"/>
  <c r="Q45" i="1"/>
  <c r="N44" i="1"/>
  <c r="Q43" i="1"/>
  <c r="Q28" i="1"/>
  <c r="Q46" i="1"/>
  <c r="Q41" i="1"/>
  <c r="N40" i="1"/>
  <c r="N46" i="1"/>
  <c r="Q31" i="1"/>
  <c r="Q39" i="1"/>
  <c r="N42" i="1"/>
  <c r="N45" i="1"/>
  <c r="Q30" i="1"/>
  <c r="Q37" i="1"/>
  <c r="Q36" i="1"/>
  <c r="Q35" i="1"/>
  <c r="N37" i="1"/>
  <c r="N38" i="1"/>
  <c r="Q40" i="1"/>
  <c r="Q34" i="1"/>
  <c r="N39" i="1"/>
</calcChain>
</file>

<file path=xl/sharedStrings.xml><?xml version="1.0" encoding="utf-8"?>
<sst xmlns="http://schemas.openxmlformats.org/spreadsheetml/2006/main" count="53" uniqueCount="30">
  <si>
    <t>From / To</t>
  </si>
  <si>
    <t>From</t>
  </si>
  <si>
    <t>To</t>
  </si>
  <si>
    <t>Value</t>
  </si>
  <si>
    <t>Above Start</t>
  </si>
  <si>
    <t>Above End</t>
  </si>
  <si>
    <t>Above Mid 1</t>
  </si>
  <si>
    <t>Above Mid 2</t>
  </si>
  <si>
    <t>Below Start</t>
  </si>
  <si>
    <t>Below Mid 1</t>
  </si>
  <si>
    <t>Below Mid 2</t>
  </si>
  <si>
    <t>Below End</t>
  </si>
  <si>
    <t>Value Mid 1</t>
  </si>
  <si>
    <t>Value Mid 2</t>
  </si>
  <si>
    <t>Value End</t>
  </si>
  <si>
    <t>Blank 1</t>
  </si>
  <si>
    <t>Blank 2</t>
  </si>
  <si>
    <t>Blank 3</t>
  </si>
  <si>
    <t>Gap:</t>
  </si>
  <si>
    <t>End</t>
  </si>
  <si>
    <t>Start</t>
  </si>
  <si>
    <t>Divider</t>
  </si>
  <si>
    <t>Apple</t>
  </si>
  <si>
    <t>John</t>
  </si>
  <si>
    <t>Melon</t>
  </si>
  <si>
    <t>Thomas</t>
  </si>
  <si>
    <t>Kiwi</t>
  </si>
  <si>
    <t>Robert</t>
  </si>
  <si>
    <t>Banana</t>
  </si>
  <si>
    <t>Peter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</si>
</sst>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0"/>
      <color theme="1"/>
      <name val="Segoe UI"/>
      <family val="2"/>
    </font>
    <font>
      <b/>
      <sz val="10"/>
      <color theme="0"/>
      <name val="Segoe UI"/>
      <family val="2"/>
    </font>
    <font>
      <b/>
      <sz val="10"/>
      <color theme="1"/>
      <name val="Segoe UI"/>
      <family val="2"/>
    </font>
    <font>
      <b/>
      <sz val="10"/>
      <color theme="1" tint="0.499984740745262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theme="4"/>
      </patternFill>
    </fill>
    <fill>
      <patternFill patternType="solid">
        <fgColor theme="0" tint="-4.9989318521683403E-2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theme="6" tint="0.79998168889431442"/>
      </patternFill>
    </fill>
  </fills>
  <borders count="4">
    <border>
      <left/>
      <right/>
      <top/>
      <bottom/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2" fillId="2" borderId="0" xfId="0" applyFont="1" applyFill="1" applyAlignment="1">
      <alignment horizontal="center"/>
    </xf>
    <xf numFmtId="0" fontId="3" fillId="3" borderId="1" xfId="0" applyFont="1" applyFill="1" applyBorder="1"/>
    <xf numFmtId="0" fontId="4" fillId="2" borderId="0" xfId="0" applyFont="1" applyFill="1" applyAlignment="1">
      <alignment wrapText="1"/>
    </xf>
    <xf numFmtId="0" fontId="5" fillId="4" borderId="0" xfId="0" applyFont="1" applyFill="1"/>
    <xf numFmtId="0" fontId="4" fillId="5" borderId="0" xfId="0" applyFont="1" applyFill="1"/>
    <xf numFmtId="0" fontId="4" fillId="6" borderId="0" xfId="0" applyFont="1" applyFill="1"/>
    <xf numFmtId="0" fontId="4" fillId="7" borderId="0" xfId="0" applyFont="1" applyFill="1"/>
    <xf numFmtId="0" fontId="3" fillId="2" borderId="2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2" fillId="8" borderId="2" xfId="0" applyFont="1" applyFill="1" applyBorder="1"/>
    <xf numFmtId="0" fontId="2" fillId="8" borderId="3" xfId="0" applyFont="1" applyFill="1" applyBorder="1"/>
    <xf numFmtId="0" fontId="2" fillId="0" borderId="2" xfId="0" applyFont="1" applyBorder="1"/>
    <xf numFmtId="0" fontId="2" fillId="0" borderId="3" xfId="0" applyFont="1" applyBorder="1"/>
  </cellXfs>
  <cellStyles count="1">
    <cellStyle name="Normal" xfId="0" builtinId="0"/>
  </cellStyles>
  <dxfs count="33"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1" tint="0.499984740745262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1" tint="0.499984740745262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Segoe UI"/>
        <family val="2"/>
        <scheme val="none"/>
      </font>
    </dxf>
    <dxf>
      <font>
        <b/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1" tint="0.499984740745262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Segoe UI"/>
        <family val="2"/>
        <scheme val="none"/>
      </font>
      <fill>
        <patternFill patternType="solid">
          <fgColor indexed="64"/>
          <bgColor theme="1" tint="0.499984740745262"/>
        </patternFill>
      </fill>
    </dxf>
  </dxfs>
  <tableStyles count="0" defaultTableStyle="TableStyleMedium2" defaultPivotStyle="PivotStyleLight16"/>
  <colors>
    <mruColors>
      <color rgb="FFCFC6F6"/>
      <color rgb="FF8FE2FF"/>
      <color rgb="FF6DD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Sheet1!$F$46:$I$46</c:f>
              <c:numCache>
                <c:formatCode>General</c:formatCode>
                <c:ptCount val="4"/>
                <c:pt idx="0">
                  <c:v>15000</c:v>
                </c:pt>
                <c:pt idx="1">
                  <c:v>15000</c:v>
                </c:pt>
                <c:pt idx="2">
                  <c:v>15000</c:v>
                </c:pt>
                <c:pt idx="3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E4-4AA7-AC5C-06EAC28A9F44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Sheet1!$J$46:$M$46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CE4-4AA7-AC5C-06EAC28A9F44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Sheet1!$N$46:$Q$46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CE4-4AA7-AC5C-06EAC28A9F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Sheet1!$F$37:$I$37</c:f>
              <c:numCache>
                <c:formatCode>General</c:formatCode>
                <c:ptCount val="4"/>
                <c:pt idx="0">
                  <c:v>6600</c:v>
                </c:pt>
                <c:pt idx="1">
                  <c:v>6600</c:v>
                </c:pt>
                <c:pt idx="2">
                  <c:v>7600</c:v>
                </c:pt>
                <c:pt idx="3">
                  <c:v>7600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671-4DEB-9710-0FE785FB1420}"/>
            </c:ext>
          </c:extLst>
        </c:ser>
        <c:ser>
          <c:idx val="1"/>
          <c:order val="1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Sheet1!$J$37:$M$37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671-4DEB-9710-0FE785FB1420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Sheet1!$N$37:$Q$37</c:f>
              <c:numCache>
                <c:formatCode>General</c:formatCode>
                <c:ptCount val="4"/>
                <c:pt idx="0">
                  <c:v>8400</c:v>
                </c:pt>
                <c:pt idx="1">
                  <c:v>8400</c:v>
                </c:pt>
                <c:pt idx="2">
                  <c:v>7400</c:v>
                </c:pt>
                <c:pt idx="3">
                  <c:v>7400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1-4DEB-9710-0FE785FB14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Sheet1!$F$36:$I$36</c:f>
              <c:numCache>
                <c:formatCode>General</c:formatCode>
                <c:ptCount val="4"/>
                <c:pt idx="0">
                  <c:v>6400</c:v>
                </c:pt>
                <c:pt idx="1">
                  <c:v>6400</c:v>
                </c:pt>
                <c:pt idx="2">
                  <c:v>13800</c:v>
                </c:pt>
                <c:pt idx="3">
                  <c:v>13800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0E-4B9D-BDFC-11248938BFAC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Sheet1!$J$36:$M$36</c:f>
              <c:numCache>
                <c:formatCode>General</c:formatCode>
                <c:ptCount val="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0E-4B9D-BDFC-11248938BFAC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Sheet1!$N$36:$Q$36</c:f>
              <c:numCache>
                <c:formatCode>General</c:formatCode>
                <c:ptCount val="4"/>
                <c:pt idx="0">
                  <c:v>9400</c:v>
                </c:pt>
                <c:pt idx="1">
                  <c:v>9400</c:v>
                </c:pt>
                <c:pt idx="2">
                  <c:v>2000</c:v>
                </c:pt>
                <c:pt idx="3">
                  <c:v>2000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00E-4B9D-BDFC-11248938B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Sheet1!$F$35:$I$35</c:f>
              <c:numCache>
                <c:formatCode>General</c:formatCode>
                <c:ptCount val="4"/>
                <c:pt idx="0">
                  <c:v>5400</c:v>
                </c:pt>
                <c:pt idx="1">
                  <c:v>5400</c:v>
                </c:pt>
                <c:pt idx="2">
                  <c:v>9600</c:v>
                </c:pt>
                <c:pt idx="3">
                  <c:v>9600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5FB-4802-8511-4154F62A9968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Sheet1!$J$35:$M$35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5FB-4802-8511-4154F62A9968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Sheet1!$N$35:$Q$35</c:f>
              <c:numCache>
                <c:formatCode>General</c:formatCode>
                <c:ptCount val="4"/>
                <c:pt idx="0">
                  <c:v>9600</c:v>
                </c:pt>
                <c:pt idx="1">
                  <c:v>9600</c:v>
                </c:pt>
                <c:pt idx="2">
                  <c:v>5400</c:v>
                </c:pt>
                <c:pt idx="3">
                  <c:v>5400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FB-4802-8511-4154F62A99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Sheet1!$F$34:$I$34</c:f>
              <c:numCache>
                <c:formatCode>General</c:formatCode>
                <c:ptCount val="4"/>
                <c:pt idx="0">
                  <c:v>5000</c:v>
                </c:pt>
                <c:pt idx="1">
                  <c:v>5000</c:v>
                </c:pt>
                <c:pt idx="2">
                  <c:v>5500</c:v>
                </c:pt>
                <c:pt idx="3">
                  <c:v>5500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05E-432B-A371-BA34C573791C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Sheet1!$J$34:$M$34</c:f>
              <c:numCache>
                <c:formatCode>General</c:formatCode>
                <c:ptCount val="4"/>
                <c:pt idx="0">
                  <c:v>400</c:v>
                </c:pt>
                <c:pt idx="1">
                  <c:v>400</c:v>
                </c:pt>
                <c:pt idx="2">
                  <c:v>400</c:v>
                </c:pt>
                <c:pt idx="3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05E-432B-A371-BA34C573791C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Sheet1!$N$34:$Q$34</c:f>
              <c:numCache>
                <c:formatCode>General</c:formatCode>
                <c:ptCount val="4"/>
                <c:pt idx="0">
                  <c:v>10600</c:v>
                </c:pt>
                <c:pt idx="1">
                  <c:v>10600</c:v>
                </c:pt>
                <c:pt idx="2">
                  <c:v>10100</c:v>
                </c:pt>
                <c:pt idx="3">
                  <c:v>10100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05E-432B-A371-BA34C5737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Sheet1!$F$33:$I$33</c:f>
              <c:numCache>
                <c:formatCode>General</c:formatCode>
                <c:ptCount val="4"/>
                <c:pt idx="0">
                  <c:v>4000</c:v>
                </c:pt>
                <c:pt idx="1">
                  <c:v>4000</c:v>
                </c:pt>
                <c:pt idx="2">
                  <c:v>1500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6EE-448C-B779-B25E51B4FB54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Sheet1!$J$33:$M$33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6EE-448C-B779-B25E51B4FB54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Sheet1!$N$33:$Q$33</c:f>
              <c:numCache>
                <c:formatCode>General</c:formatCode>
                <c:ptCount val="4"/>
                <c:pt idx="0">
                  <c:v>11000</c:v>
                </c:pt>
                <c:pt idx="1">
                  <c:v>11000</c:v>
                </c:pt>
                <c:pt idx="2">
                  <c:v>13500</c:v>
                </c:pt>
                <c:pt idx="3">
                  <c:v>13500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6EE-448C-B779-B25E51B4FB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Sheet1!$F$32:$I$32</c:f>
              <c:numCache>
                <c:formatCode>General</c:formatCode>
                <c:ptCount val="4"/>
                <c:pt idx="0">
                  <c:v>3000</c:v>
                </c:pt>
                <c:pt idx="1">
                  <c:v>3000</c:v>
                </c:pt>
                <c:pt idx="2">
                  <c:v>4200</c:v>
                </c:pt>
                <c:pt idx="3">
                  <c:v>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733-4EC9-85F5-FB21B101BF67}"/>
            </c:ext>
          </c:extLst>
        </c:ser>
        <c:ser>
          <c:idx val="1"/>
          <c:order val="1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Sheet1!$J$32:$M$32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733-4EC9-85F5-FB21B101BF67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Sheet1!$N$32:$Q$32</c:f>
              <c:numCache>
                <c:formatCode>General</c:formatCode>
                <c:ptCount val="4"/>
                <c:pt idx="0">
                  <c:v>12000</c:v>
                </c:pt>
                <c:pt idx="1">
                  <c:v>12000</c:v>
                </c:pt>
                <c:pt idx="2">
                  <c:v>10800</c:v>
                </c:pt>
                <c:pt idx="3">
                  <c:v>10800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733-4EC9-85F5-FB21B101B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Sheet1!$F$31:$I$31</c:f>
              <c:numCache>
                <c:formatCode>General</c:formatCode>
                <c:ptCount val="4"/>
                <c:pt idx="0">
                  <c:v>2800</c:v>
                </c:pt>
                <c:pt idx="1">
                  <c:v>2800</c:v>
                </c:pt>
                <c:pt idx="2">
                  <c:v>13600</c:v>
                </c:pt>
                <c:pt idx="3">
                  <c:v>13600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3FE-49B2-A58F-4A447549DCE0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Sheet1!$J$31:$M$31</c:f>
              <c:numCache>
                <c:formatCode>General</c:formatCode>
                <c:ptCount val="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3FE-49B2-A58F-4A447549DCE0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Sheet1!$N$31:$Q$31</c:f>
              <c:numCache>
                <c:formatCode>General</c:formatCode>
                <c:ptCount val="4"/>
                <c:pt idx="0">
                  <c:v>13000</c:v>
                </c:pt>
                <c:pt idx="1">
                  <c:v>13000</c:v>
                </c:pt>
                <c:pt idx="2">
                  <c:v>2200</c:v>
                </c:pt>
                <c:pt idx="3">
                  <c:v>2200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3FE-49B2-A58F-4A447549D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Sheet1!$F$30:$I$30</c:f>
              <c:numCache>
                <c:formatCode>General</c:formatCode>
                <c:ptCount val="4"/>
                <c:pt idx="0">
                  <c:v>1800</c:v>
                </c:pt>
                <c:pt idx="1">
                  <c:v>1800</c:v>
                </c:pt>
                <c:pt idx="2">
                  <c:v>8600</c:v>
                </c:pt>
                <c:pt idx="3">
                  <c:v>8600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67-4B5A-AC4A-E834F6F8B917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Sheet1!$J$30:$M$30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067-4B5A-AC4A-E834F6F8B917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Sheet1!$N$30:$Q$30</c:f>
              <c:numCache>
                <c:formatCode>General</c:formatCode>
                <c:ptCount val="4"/>
                <c:pt idx="0">
                  <c:v>13200</c:v>
                </c:pt>
                <c:pt idx="1">
                  <c:v>13200</c:v>
                </c:pt>
                <c:pt idx="2">
                  <c:v>6400</c:v>
                </c:pt>
                <c:pt idx="3">
                  <c:v>6400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067-4B5A-AC4A-E834F6F8B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Sheet1!$F$29:$I$29</c:f>
              <c:numCache>
                <c:formatCode>General</c:formatCode>
                <c:ptCount val="4"/>
                <c:pt idx="0">
                  <c:v>1500</c:v>
                </c:pt>
                <c:pt idx="1">
                  <c:v>1500</c:v>
                </c:pt>
                <c:pt idx="2">
                  <c:v>5200</c:v>
                </c:pt>
                <c:pt idx="3">
                  <c:v>5200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F7-401D-B7D6-D633EC434374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Sheet1!$J$29:$M$29</c:f>
              <c:numCache>
                <c:formatCode>General</c:formatCode>
                <c:ptCount val="4"/>
                <c:pt idx="0">
                  <c:v>300</c:v>
                </c:pt>
                <c:pt idx="1">
                  <c:v>300</c:v>
                </c:pt>
                <c:pt idx="2">
                  <c:v>300</c:v>
                </c:pt>
                <c:pt idx="3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F7-401D-B7D6-D633EC434374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Sheet1!$N$29:$Q$29</c:f>
              <c:numCache>
                <c:formatCode>General</c:formatCode>
                <c:ptCount val="4"/>
                <c:pt idx="0">
                  <c:v>14200</c:v>
                </c:pt>
                <c:pt idx="1">
                  <c:v>14200</c:v>
                </c:pt>
                <c:pt idx="2">
                  <c:v>10500</c:v>
                </c:pt>
                <c:pt idx="3">
                  <c:v>10500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F7-401D-B7D6-D633EC4343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Sheet1!$F$28:$I$28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05-4FFA-A656-22B0E21ED514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Sheet1!$J$28:$M$28</c:f>
              <c:numCache>
                <c:formatCode>General</c:formatCode>
                <c:ptCount val="4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505-4FFA-A656-22B0E21ED514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Sheet1!$N$28:$Q$28</c:f>
              <c:numCache>
                <c:formatCode>General</c:formatCode>
                <c:ptCount val="4"/>
                <c:pt idx="0">
                  <c:v>14500</c:v>
                </c:pt>
                <c:pt idx="1">
                  <c:v>14500</c:v>
                </c:pt>
                <c:pt idx="2">
                  <c:v>14500</c:v>
                </c:pt>
                <c:pt idx="3">
                  <c:v>14500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505-4FFA-A656-22B0E21ED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Sheet1!$F$45:$I$45</c:f>
              <c:numCache>
                <c:formatCode>General</c:formatCode>
                <c:ptCount val="4"/>
                <c:pt idx="0">
                  <c:v>13500</c:v>
                </c:pt>
                <c:pt idx="1">
                  <c:v>13500</c:v>
                </c:pt>
                <c:pt idx="2">
                  <c:v>11100</c:v>
                </c:pt>
                <c:pt idx="3">
                  <c:v>11100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E5-41D1-978D-B6638AFE299B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Sheet1!$J$45:$M$45</c:f>
              <c:numCache>
                <c:formatCode>General</c:formatCode>
                <c:ptCount val="4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0E5-41D1-978D-B6638AFE299B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Sheet1!$N$45:$Q$45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3400</c:v>
                </c:pt>
                <c:pt idx="3">
                  <c:v>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0E5-41D1-978D-B6638AFE29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Sheet1!$B$14</c:f>
              <c:strCache>
                <c:ptCount val="1"/>
                <c:pt idx="0">
                  <c:v>John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C293-48BD-9F26-AD274AF22A0E}"/>
              </c:ext>
            </c:extLst>
          </c:dPt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9052287581699343"/>
                      <c:h val="0.1334388957756668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C293-48BD-9F26-AD274AF22A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Sheet1!$C$14</c:f>
              <c:numCache>
                <c:formatCode>General</c:formatCode>
                <c:ptCount val="1"/>
                <c:pt idx="0">
                  <c:v>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93-48BD-9F26-AD274AF22A0E}"/>
            </c:ext>
          </c:extLst>
        </c:ser>
        <c:ser>
          <c:idx val="1"/>
          <c:order val="1"/>
          <c:tx>
            <c:strRef>
              <c:f>Sheet1!$B$15</c:f>
              <c:strCache>
                <c:ptCount val="1"/>
                <c:pt idx="0">
                  <c:v>Blank 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noFill/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C293-48BD-9F26-AD274AF22A0E}"/>
              </c:ext>
            </c:extLst>
          </c:dPt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Sheet1!$C$15</c:f>
              <c:numCache>
                <c:formatCode>General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93-48BD-9F26-AD274AF22A0E}"/>
            </c:ext>
          </c:extLst>
        </c:ser>
        <c:ser>
          <c:idx val="2"/>
          <c:order val="2"/>
          <c:tx>
            <c:strRef>
              <c:f>Sheet1!$B$16</c:f>
              <c:strCache>
                <c:ptCount val="1"/>
                <c:pt idx="0">
                  <c:v>Thomas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C-C293-48BD-9F26-AD274AF22A0E}"/>
              </c:ext>
            </c:extLst>
          </c:dPt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2516339869281043"/>
                      <c:h val="0.1154938952569354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C293-48BD-9F26-AD274AF22A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Sheet1!$C$16</c:f>
              <c:numCache>
                <c:formatCode>General</c:formatCode>
                <c:ptCount val="1"/>
                <c:pt idx="0">
                  <c:v>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93-48BD-9F26-AD274AF22A0E}"/>
            </c:ext>
          </c:extLst>
        </c:ser>
        <c:ser>
          <c:idx val="3"/>
          <c:order val="3"/>
          <c:tx>
            <c:strRef>
              <c:f>Sheet1!$B$17</c:f>
              <c:strCache>
                <c:ptCount val="1"/>
                <c:pt idx="0">
                  <c:v>Blank 2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Sheet1!$C$17</c:f>
              <c:numCache>
                <c:formatCode>General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93-48BD-9F26-AD274AF22A0E}"/>
            </c:ext>
          </c:extLst>
        </c:ser>
        <c:ser>
          <c:idx val="4"/>
          <c:order val="4"/>
          <c:tx>
            <c:strRef>
              <c:f>Sheet1!$B$18</c:f>
              <c:strCache>
                <c:ptCount val="1"/>
                <c:pt idx="0">
                  <c:v>Robert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>
              <a:outerShdw blurRad="63500" sx="102000" sy="102000" algn="ctr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9052287581699343"/>
                      <c:h val="8.84658237696795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C293-48BD-9F26-AD274AF22A0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Sheet1!$C$18</c:f>
              <c:numCache>
                <c:formatCode>General</c:formatCode>
                <c:ptCount val="1"/>
                <c:pt idx="0">
                  <c:v>2700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293-48BD-9F26-AD274AF22A0E}"/>
            </c:ext>
          </c:extLst>
        </c:ser>
        <c:ser>
          <c:idx val="5"/>
          <c:order val="5"/>
          <c:tx>
            <c:strRef>
              <c:f>Sheet1!$B$19</c:f>
              <c:strCache>
                <c:ptCount val="1"/>
                <c:pt idx="0">
                  <c:v>Blank 3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Sheet1!$C$19</c:f>
              <c:numCache>
                <c:formatCode>General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293-48BD-9F26-AD274AF22A0E}"/>
            </c:ext>
          </c:extLst>
        </c:ser>
        <c:ser>
          <c:idx val="6"/>
          <c:order val="6"/>
          <c:tx>
            <c:strRef>
              <c:f>Sheet1!$B$20</c:f>
              <c:strCache>
                <c:ptCount val="1"/>
                <c:pt idx="0">
                  <c:v>Peter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9052287581699343"/>
                      <c:h val="8.84658237696795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9436-4D05-A7EA-9134EF9455EB}"/>
                </c:ext>
              </c:extLst>
            </c:dLbl>
            <c:spPr>
              <a:noFill/>
              <a:ln>
                <a:noFill/>
              </a:ln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Sheet1!$C$20</c:f>
              <c:numCache>
                <c:formatCode>General</c:formatCode>
                <c:ptCount val="1"/>
                <c:pt idx="0">
                  <c:v>4700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293-48BD-9F26-AD274AF22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0423263"/>
        <c:axId val="410421183"/>
      </c:barChart>
      <c:catAx>
        <c:axId val="410423263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410421183"/>
        <c:crosses val="autoZero"/>
        <c:auto val="1"/>
        <c:lblAlgn val="ctr"/>
        <c:lblOffset val="100"/>
        <c:noMultiLvlLbl val="0"/>
      </c:catAx>
      <c:valAx>
        <c:axId val="410421183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41042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Sheet1!$E$14</c:f>
              <c:strCache>
                <c:ptCount val="1"/>
                <c:pt idx="0">
                  <c:v>Apple</c:v>
                </c:pt>
              </c:strCache>
            </c:strRef>
          </c:tx>
          <c:spPr>
            <a:solidFill>
              <a:srgbClr val="CFC6F6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9052287581699343"/>
                      <c:h val="0.1188295684774280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B498-4F25-B07E-C5FA3F3CA8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Sheet1!$F$14</c:f>
              <c:numCache>
                <c:formatCode>General</c:formatCode>
                <c:ptCount val="1"/>
                <c:pt idx="0">
                  <c:v>4200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8-4F25-B07E-C5FA3F3CA806}"/>
            </c:ext>
          </c:extLst>
        </c:ser>
        <c:ser>
          <c:idx val="1"/>
          <c:order val="1"/>
          <c:tx>
            <c:strRef>
              <c:f>Sheet1!$E$15</c:f>
              <c:strCache>
                <c:ptCount val="1"/>
                <c:pt idx="0">
                  <c:v>Blank 1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Sheet1!$F$15</c:f>
              <c:numCache>
                <c:formatCode>General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98-4F25-B07E-C5FA3F3CA806}"/>
            </c:ext>
          </c:extLst>
        </c:ser>
        <c:ser>
          <c:idx val="2"/>
          <c:order val="2"/>
          <c:tx>
            <c:strRef>
              <c:f>Sheet1!$E$16</c:f>
              <c:strCache>
                <c:ptCount val="1"/>
                <c:pt idx="0">
                  <c:v>Melon</c:v>
                </c:pt>
              </c:strCache>
            </c:strRef>
          </c:tx>
          <c:spPr>
            <a:solidFill>
              <a:srgbClr val="CFC6F6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9052287581699343"/>
                      <c:h val="9.102091633863211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A-B498-4F25-B07E-C5FA3F3CA8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Sheet1!$F$16</c:f>
              <c:numCache>
                <c:formatCode>General</c:formatCode>
                <c:ptCount val="1"/>
                <c:pt idx="0">
                  <c:v>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98-4F25-B07E-C5FA3F3CA806}"/>
            </c:ext>
          </c:extLst>
        </c:ser>
        <c:ser>
          <c:idx val="3"/>
          <c:order val="3"/>
          <c:tx>
            <c:strRef>
              <c:f>Sheet1!$E$17</c:f>
              <c:strCache>
                <c:ptCount val="1"/>
                <c:pt idx="0">
                  <c:v>Blank 2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Sheet1!$F$17</c:f>
              <c:numCache>
                <c:formatCode>General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98-4F25-B07E-C5FA3F3CA806}"/>
            </c:ext>
          </c:extLst>
        </c:ser>
        <c:ser>
          <c:idx val="4"/>
          <c:order val="4"/>
          <c:tx>
            <c:strRef>
              <c:f>Sheet1!$E$18</c:f>
              <c:strCache>
                <c:ptCount val="1"/>
                <c:pt idx="0">
                  <c:v>Kiwi</c:v>
                </c:pt>
              </c:strCache>
            </c:strRef>
          </c:tx>
          <c:spPr>
            <a:solidFill>
              <a:srgbClr val="CFC6F6"/>
            </a:solidFill>
            <a:ln>
              <a:noFill/>
            </a:ln>
            <a:effectLst/>
          </c:spPr>
          <c:invertIfNegative val="0"/>
          <c:dLbls>
            <c:dLbl>
              <c:idx val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79052287581699343"/>
                      <c:h val="0.1188295684774280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B498-4F25-B07E-C5FA3F3CA8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Sheet1!$F$18</c:f>
              <c:numCache>
                <c:formatCode>General</c:formatCode>
                <c:ptCount val="1"/>
                <c:pt idx="0">
                  <c:v>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98-4F25-B07E-C5FA3F3CA806}"/>
            </c:ext>
          </c:extLst>
        </c:ser>
        <c:ser>
          <c:idx val="5"/>
          <c:order val="5"/>
          <c:tx>
            <c:strRef>
              <c:f>Sheet1!$E$19</c:f>
              <c:strCache>
                <c:ptCount val="1"/>
                <c:pt idx="0">
                  <c:v>Blank 3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Sheet1!$F$19</c:f>
              <c:numCache>
                <c:formatCode>General</c:formatCode>
                <c:ptCount val="1"/>
                <c:pt idx="0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498-4F25-B07E-C5FA3F3CA806}"/>
            </c:ext>
          </c:extLst>
        </c:ser>
        <c:ser>
          <c:idx val="6"/>
          <c:order val="6"/>
          <c:tx>
            <c:strRef>
              <c:f>Sheet1!$E$20</c:f>
              <c:strCache>
                <c:ptCount val="1"/>
                <c:pt idx="0">
                  <c:v>Banana</c:v>
                </c:pt>
              </c:strCache>
            </c:strRef>
          </c:tx>
          <c:spPr>
            <a:solidFill>
              <a:srgbClr val="CFC6F6"/>
            </a:solidFill>
            <a:ln>
              <a:noFill/>
            </a:ln>
            <a:effectLst/>
          </c:spPr>
          <c:invertIfNegative val="0"/>
          <c:dLbls>
            <c:dLbl>
              <c:idx val="0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88856209150326793"/>
                      <c:h val="0.1188295684774280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C-B498-4F25-B07E-C5FA3F3CA8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Sheet1!$F$13</c:f>
              <c:strCache>
                <c:ptCount val="1"/>
                <c:pt idx="0">
                  <c:v>Value</c:v>
                </c:pt>
              </c:strCache>
            </c:strRef>
          </c:cat>
          <c:val>
            <c:numRef>
              <c:f>Sheet1!$F$20</c:f>
              <c:numCache>
                <c:formatCode>General</c:formatCode>
                <c:ptCount val="1"/>
                <c:pt idx="0">
                  <c:v>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498-4F25-B07E-C5FA3F3CA8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0423263"/>
        <c:axId val="410421183"/>
      </c:barChart>
      <c:catAx>
        <c:axId val="410423263"/>
        <c:scaling>
          <c:orientation val="minMax"/>
        </c:scaling>
        <c:delete val="1"/>
        <c:axPos val="t"/>
        <c:numFmt formatCode="General" sourceLinked="1"/>
        <c:majorTickMark val="none"/>
        <c:minorTickMark val="none"/>
        <c:tickLblPos val="nextTo"/>
        <c:crossAx val="410421183"/>
        <c:crosses val="autoZero"/>
        <c:auto val="1"/>
        <c:lblAlgn val="ctr"/>
        <c:lblOffset val="100"/>
        <c:noMultiLvlLbl val="0"/>
      </c:catAx>
      <c:valAx>
        <c:axId val="410421183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41042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Sheet1!$F$44:$I$44</c:f>
              <c:numCache>
                <c:formatCode>General</c:formatCode>
                <c:ptCount val="4"/>
                <c:pt idx="0">
                  <c:v>12800</c:v>
                </c:pt>
                <c:pt idx="1">
                  <c:v>12800</c:v>
                </c:pt>
                <c:pt idx="2">
                  <c:v>6900</c:v>
                </c:pt>
                <c:pt idx="3">
                  <c:v>6900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726-410E-8C12-AC5D813EA49C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Sheet1!$J$44:$M$44</c:f>
              <c:numCache>
                <c:formatCode>General</c:formatCode>
                <c:ptCount val="4"/>
                <c:pt idx="0">
                  <c:v>700</c:v>
                </c:pt>
                <c:pt idx="1">
                  <c:v>700</c:v>
                </c:pt>
                <c:pt idx="2">
                  <c:v>700</c:v>
                </c:pt>
                <c:pt idx="3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726-410E-8C12-AC5D813EA49C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Sheet1!$N$44:$Q$44</c:f>
              <c:numCache>
                <c:formatCode>General</c:formatCode>
                <c:ptCount val="4"/>
                <c:pt idx="0">
                  <c:v>2500</c:v>
                </c:pt>
                <c:pt idx="1">
                  <c:v>2500</c:v>
                </c:pt>
                <c:pt idx="2">
                  <c:v>8400</c:v>
                </c:pt>
                <c:pt idx="3">
                  <c:v>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726-410E-8C12-AC5D813EA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Sheet1!$F$43:$I$43</c:f>
              <c:numCache>
                <c:formatCode>General</c:formatCode>
                <c:ptCount val="4"/>
                <c:pt idx="0">
                  <c:v>11300</c:v>
                </c:pt>
                <c:pt idx="1">
                  <c:v>11300</c:v>
                </c:pt>
                <c:pt idx="2">
                  <c:v>2700</c:v>
                </c:pt>
                <c:pt idx="3">
                  <c:v>2700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2F-42C2-A300-1A9F5CCC5173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Sheet1!$J$43:$M$43</c:f>
              <c:numCache>
                <c:formatCode>General</c:formatCode>
                <c:ptCount val="4"/>
                <c:pt idx="0">
                  <c:v>1500</c:v>
                </c:pt>
                <c:pt idx="1">
                  <c:v>1500</c:v>
                </c:pt>
                <c:pt idx="2">
                  <c:v>1500</c:v>
                </c:pt>
                <c:pt idx="3">
                  <c:v>1500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42F-42C2-A300-1A9F5CCC5173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Sheet1!$N$43:$Q$43</c:f>
              <c:numCache>
                <c:formatCode>General</c:formatCode>
                <c:ptCount val="4"/>
                <c:pt idx="0">
                  <c:v>3200</c:v>
                </c:pt>
                <c:pt idx="1">
                  <c:v>3200</c:v>
                </c:pt>
                <c:pt idx="2">
                  <c:v>11800</c:v>
                </c:pt>
                <c:pt idx="3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42F-42C2-A300-1A9F5CCC51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Sheet1!$F$42:$I$42</c:f>
              <c:numCache>
                <c:formatCode>General</c:formatCode>
                <c:ptCount val="4"/>
                <c:pt idx="0">
                  <c:v>10300</c:v>
                </c:pt>
                <c:pt idx="1">
                  <c:v>10300</c:v>
                </c:pt>
                <c:pt idx="2">
                  <c:v>12600</c:v>
                </c:pt>
                <c:pt idx="3">
                  <c:v>12600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8E-4CFB-A31D-053EA8BD5CEF}"/>
            </c:ext>
          </c:extLst>
        </c:ser>
        <c:ser>
          <c:idx val="1"/>
          <c:order val="1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Sheet1!$J$42:$M$42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68E-4CFB-A31D-053EA8BD5CEF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Sheet1!$N$42:$Q$42</c:f>
              <c:numCache>
                <c:formatCode>General</c:formatCode>
                <c:ptCount val="4"/>
                <c:pt idx="0">
                  <c:v>4700</c:v>
                </c:pt>
                <c:pt idx="1">
                  <c:v>4700</c:v>
                </c:pt>
                <c:pt idx="2">
                  <c:v>2400</c:v>
                </c:pt>
                <c:pt idx="3">
                  <c:v>2400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68E-4CFB-A31D-053EA8BD5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Sheet1!$F$41:$I$41</c:f>
              <c:numCache>
                <c:formatCode>General</c:formatCode>
                <c:ptCount val="4"/>
                <c:pt idx="0">
                  <c:v>9300</c:v>
                </c:pt>
                <c:pt idx="1">
                  <c:v>9300</c:v>
                </c:pt>
                <c:pt idx="2">
                  <c:v>14000</c:v>
                </c:pt>
                <c:pt idx="3">
                  <c:v>14000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9FE-41B1-A122-BD8E217FF380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Sheet1!$J$41:$M$41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9FE-41B1-A122-BD8E217FF380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Sheet1!$N$41:$Q$41</c:f>
              <c:numCache>
                <c:formatCode>General</c:formatCode>
                <c:ptCount val="4"/>
                <c:pt idx="0">
                  <c:v>5700</c:v>
                </c:pt>
                <c:pt idx="1">
                  <c:v>5700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9FE-41B1-A122-BD8E217FF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Sheet1!$F$40:$I$40</c:f>
              <c:numCache>
                <c:formatCode>General</c:formatCode>
                <c:ptCount val="4"/>
                <c:pt idx="0">
                  <c:v>8800</c:v>
                </c:pt>
                <c:pt idx="1">
                  <c:v>8800</c:v>
                </c:pt>
                <c:pt idx="2">
                  <c:v>10600</c:v>
                </c:pt>
                <c:pt idx="3">
                  <c:v>10600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DCF-4F0B-9922-8A2F7FF19AF4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Sheet1!$J$40:$M$40</c:f>
              <c:numCache>
                <c:formatCode>General</c:formatCode>
                <c:ptCount val="4"/>
                <c:pt idx="0">
                  <c:v>500</c:v>
                </c:pt>
                <c:pt idx="1">
                  <c:v>500</c:v>
                </c:pt>
                <c:pt idx="2">
                  <c:v>500</c:v>
                </c:pt>
                <c:pt idx="3">
                  <c:v>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DCF-4F0B-9922-8A2F7FF19AF4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Sheet1!$N$40:$Q$40</c:f>
              <c:numCache>
                <c:formatCode>General</c:formatCode>
                <c:ptCount val="4"/>
                <c:pt idx="0">
                  <c:v>6700</c:v>
                </c:pt>
                <c:pt idx="1">
                  <c:v>6700</c:v>
                </c:pt>
                <c:pt idx="2">
                  <c:v>4900</c:v>
                </c:pt>
                <c:pt idx="3">
                  <c:v>4900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DCF-4F0B-9922-8A2F7FF19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Sheet1!$F$39:$I$39</c:f>
              <c:numCache>
                <c:formatCode>General</c:formatCode>
                <c:ptCount val="4"/>
                <c:pt idx="0">
                  <c:v>7800</c:v>
                </c:pt>
                <c:pt idx="1">
                  <c:v>7800</c:v>
                </c:pt>
                <c:pt idx="2">
                  <c:v>5900</c:v>
                </c:pt>
                <c:pt idx="3">
                  <c:v>5900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DF-4911-BB63-17D729440AB8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Sheet1!$J$39:$M$39</c:f>
              <c:numCache>
                <c:formatCode>General</c:formatCode>
                <c:ptCount val="4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DF-4911-BB63-17D729440AB8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Sheet1!$N$39:$Q$39</c:f>
              <c:numCache>
                <c:formatCode>General</c:formatCode>
                <c:ptCount val="4"/>
                <c:pt idx="0">
                  <c:v>7200</c:v>
                </c:pt>
                <c:pt idx="1">
                  <c:v>7200</c:v>
                </c:pt>
                <c:pt idx="2">
                  <c:v>9100</c:v>
                </c:pt>
                <c:pt idx="3">
                  <c:v>9100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FDF-4911-BB63-17D729440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percentStacked"/>
        <c:varyColors val="0"/>
        <c:ser>
          <c:idx val="0"/>
          <c:order val="0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Sheet1!$F$38:$I$38</c:f>
              <c:numCache>
                <c:formatCode>General</c:formatCode>
                <c:ptCount val="4"/>
                <c:pt idx="0">
                  <c:v>7600</c:v>
                </c:pt>
                <c:pt idx="1">
                  <c:v>7600</c:v>
                </c:pt>
                <c:pt idx="2">
                  <c:v>2500</c:v>
                </c:pt>
                <c:pt idx="3">
                  <c:v>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E4C-4376-B81A-211E85F09F65}"/>
            </c:ext>
          </c:extLst>
        </c:ser>
        <c:ser>
          <c:idx val="1"/>
          <c:order val="1"/>
          <c:spPr>
            <a:solidFill>
              <a:schemeClr val="tx1">
                <a:lumMod val="50000"/>
                <a:lumOff val="50000"/>
                <a:alpha val="50000"/>
              </a:schemeClr>
            </a:solidFill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Sheet1!$J$38:$M$38</c:f>
              <c:numCache>
                <c:formatCode>General</c:formatCode>
                <c:ptCount val="4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E4C-4376-B81A-211E85F09F65}"/>
            </c:ext>
          </c:extLst>
        </c:ser>
        <c:ser>
          <c:idx val="2"/>
          <c:order val="2"/>
          <c:spPr>
            <a:noFill/>
            <a:ln w="25400">
              <a:noFill/>
            </a:ln>
            <a:effectLst/>
          </c:spPr>
          <c:cat>
            <c:numRef>
              <c:f>Sheet1!$J$24:$M$24</c:f>
              <c:numCache>
                <c:formatCode>General</c:formatCode>
                <c:ptCount val="4"/>
                <c:pt idx="0">
                  <c:v>0</c:v>
                </c:pt>
                <c:pt idx="1">
                  <c:v>10</c:v>
                </c:pt>
                <c:pt idx="2">
                  <c:v>90</c:v>
                </c:pt>
                <c:pt idx="3">
                  <c:v>100</c:v>
                </c:pt>
              </c:numCache>
            </c:numRef>
          </c:cat>
          <c:val>
            <c:numRef>
              <c:f>Sheet1!$N$38:$Q$38</c:f>
              <c:numCache>
                <c:formatCode>General</c:formatCode>
                <c:ptCount val="4"/>
                <c:pt idx="0">
                  <c:v>8200</c:v>
                </c:pt>
                <c:pt idx="1">
                  <c:v>8200</c:v>
                </c:pt>
                <c:pt idx="2">
                  <c:v>13300</c:v>
                </c:pt>
                <c:pt idx="3">
                  <c:v>13300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E4C-4376-B81A-211E85F09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35386895"/>
        <c:axId val="1835389807"/>
      </c:areaChart>
      <c:dateAx>
        <c:axId val="1835386895"/>
        <c:scaling>
          <c:orientation val="minMax"/>
        </c:scaling>
        <c:delete val="1"/>
        <c:axPos val="t"/>
        <c:numFmt formatCode="General" sourceLinked="1"/>
        <c:majorTickMark val="out"/>
        <c:minorTickMark val="none"/>
        <c:tickLblPos val="nextTo"/>
        <c:crossAx val="1835389807"/>
        <c:crosses val="autoZero"/>
        <c:auto val="0"/>
        <c:lblOffset val="100"/>
        <c:baseTimeUnit val="days"/>
      </c:dateAx>
      <c:valAx>
        <c:axId val="1835389807"/>
        <c:scaling>
          <c:orientation val="maxMin"/>
          <c:min val="0"/>
        </c:scaling>
        <c:delete val="1"/>
        <c:axPos val="l"/>
        <c:numFmt formatCode="0%" sourceLinked="1"/>
        <c:majorTickMark val="none"/>
        <c:minorTickMark val="none"/>
        <c:tickLblPos val="nextTo"/>
        <c:crossAx val="1835386895"/>
        <c:crosses val="autoZero"/>
        <c:crossBetween val="midCat"/>
      </c:valAx>
      <c:spPr>
        <a:noFill/>
      </c:spPr>
    </c:plotArea>
    <c:plotVisOnly val="1"/>
    <c:dispBlanksAs val="zero"/>
    <c:showDLblsOverMax val="0"/>
    <c:extLst/>
  </c:chart>
  <c:spPr>
    <a:noFill/>
    <a:ln w="9525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9525" cap="flat" cmpd="sng" algn="ctr">
          <a:solidFill>
            <a:sysClr val="windowText" lastClr="000000">
              <a:lumMod val="15000"/>
              <a:lumOff val="85000"/>
            </a:sysClr>
          </a:solidFill>
          <a:prstDash val="solid"/>
          <a:round/>
        </a14:hiddenLine>
      </a:ext>
    </a:extLst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27" name="Sankey19">
          <a:extLst>
            <a:ext uri="{FF2B5EF4-FFF2-40B4-BE49-F238E27FC236}">
              <a16:creationId xmlns:a16="http://schemas.microsoft.com/office/drawing/2014/main" id="{9F8F510B-589A-44B1-AC8F-6A3916EF48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28" name="Sankey18">
          <a:extLst>
            <a:ext uri="{FF2B5EF4-FFF2-40B4-BE49-F238E27FC236}">
              <a16:creationId xmlns:a16="http://schemas.microsoft.com/office/drawing/2014/main" id="{18392993-4360-4598-BF11-FBE24BBCA9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29" name="Sankey17">
          <a:extLst>
            <a:ext uri="{FF2B5EF4-FFF2-40B4-BE49-F238E27FC236}">
              <a16:creationId xmlns:a16="http://schemas.microsoft.com/office/drawing/2014/main" id="{561F88C4-E032-42AD-9412-F845BC9CFC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0" name="Sankey16">
          <a:extLst>
            <a:ext uri="{FF2B5EF4-FFF2-40B4-BE49-F238E27FC236}">
              <a16:creationId xmlns:a16="http://schemas.microsoft.com/office/drawing/2014/main" id="{B50A46EA-0B25-4650-9E85-4B1D74BA5C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1" name="Sankey15">
          <a:extLst>
            <a:ext uri="{FF2B5EF4-FFF2-40B4-BE49-F238E27FC236}">
              <a16:creationId xmlns:a16="http://schemas.microsoft.com/office/drawing/2014/main" id="{3FD9F310-AD96-440D-9C1A-B86B9A7C6B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2" name="Sankey14">
          <a:extLst>
            <a:ext uri="{FF2B5EF4-FFF2-40B4-BE49-F238E27FC236}">
              <a16:creationId xmlns:a16="http://schemas.microsoft.com/office/drawing/2014/main" id="{26D868D4-8B15-42AE-B462-18CE777968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3" name="Sankey13">
          <a:extLst>
            <a:ext uri="{FF2B5EF4-FFF2-40B4-BE49-F238E27FC236}">
              <a16:creationId xmlns:a16="http://schemas.microsoft.com/office/drawing/2014/main" id="{6F15B8E4-8DB0-4409-84B4-D068828ADC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4" name="Sankey12">
          <a:extLst>
            <a:ext uri="{FF2B5EF4-FFF2-40B4-BE49-F238E27FC236}">
              <a16:creationId xmlns:a16="http://schemas.microsoft.com/office/drawing/2014/main" id="{23889B7F-2D34-49CB-A20A-30EE0D54E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5" name="Sankey11">
          <a:extLst>
            <a:ext uri="{FF2B5EF4-FFF2-40B4-BE49-F238E27FC236}">
              <a16:creationId xmlns:a16="http://schemas.microsoft.com/office/drawing/2014/main" id="{53C8DA2D-E1CE-4F61-9D86-0E68AA970E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6" name="Sankey10">
          <a:extLst>
            <a:ext uri="{FF2B5EF4-FFF2-40B4-BE49-F238E27FC236}">
              <a16:creationId xmlns:a16="http://schemas.microsoft.com/office/drawing/2014/main" id="{1F695793-EC63-4E66-BD91-582136D791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7" name="Sankey9">
          <a:extLst>
            <a:ext uri="{FF2B5EF4-FFF2-40B4-BE49-F238E27FC236}">
              <a16:creationId xmlns:a16="http://schemas.microsoft.com/office/drawing/2014/main" id="{BD745358-BE99-417F-BC33-2EAAAA9BC9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8" name="Sankey8">
          <a:extLst>
            <a:ext uri="{FF2B5EF4-FFF2-40B4-BE49-F238E27FC236}">
              <a16:creationId xmlns:a16="http://schemas.microsoft.com/office/drawing/2014/main" id="{B0BC88F7-55AC-4CF5-AB67-55B672AC1E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39" name="Sankey7">
          <a:extLst>
            <a:ext uri="{FF2B5EF4-FFF2-40B4-BE49-F238E27FC236}">
              <a16:creationId xmlns:a16="http://schemas.microsoft.com/office/drawing/2014/main" id="{D6ECD75F-20E7-4D07-95F3-CCBF33DC3D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40" name="Sankey6">
          <a:extLst>
            <a:ext uri="{FF2B5EF4-FFF2-40B4-BE49-F238E27FC236}">
              <a16:creationId xmlns:a16="http://schemas.microsoft.com/office/drawing/2014/main" id="{274F12DF-8532-4CFD-B47C-D7F19BB51E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41" name="Sankey5">
          <a:extLst>
            <a:ext uri="{FF2B5EF4-FFF2-40B4-BE49-F238E27FC236}">
              <a16:creationId xmlns:a16="http://schemas.microsoft.com/office/drawing/2014/main" id="{62BBAC89-F399-4A1D-8E73-A1A847D9D6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42" name="Sankey4">
          <a:extLst>
            <a:ext uri="{FF2B5EF4-FFF2-40B4-BE49-F238E27FC236}">
              <a16:creationId xmlns:a16="http://schemas.microsoft.com/office/drawing/2014/main" id="{28F88706-8E01-4621-8EC6-A2192DB8B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43" name="Sankey3">
          <a:extLst>
            <a:ext uri="{FF2B5EF4-FFF2-40B4-BE49-F238E27FC236}">
              <a16:creationId xmlns:a16="http://schemas.microsoft.com/office/drawing/2014/main" id="{F7FE6CB9-4108-4657-B4E8-64B7D3D661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7</xdr:col>
      <xdr:colOff>161925</xdr:colOff>
      <xdr:row>1</xdr:row>
      <xdr:rowOff>38101</xdr:rowOff>
    </xdr:from>
    <xdr:to>
      <xdr:col>20</xdr:col>
      <xdr:colOff>95250</xdr:colOff>
      <xdr:row>20</xdr:row>
      <xdr:rowOff>180602</xdr:rowOff>
    </xdr:to>
    <xdr:graphicFrame macro="">
      <xdr:nvGraphicFramePr>
        <xdr:cNvPr id="44" name="Sankey2">
          <a:extLst>
            <a:ext uri="{FF2B5EF4-FFF2-40B4-BE49-F238E27FC236}">
              <a16:creationId xmlns:a16="http://schemas.microsoft.com/office/drawing/2014/main" id="{0CACAC69-E9FA-4AFB-AEDB-1573A2C15B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7</xdr:col>
      <xdr:colOff>161925</xdr:colOff>
      <xdr:row>1</xdr:row>
      <xdr:rowOff>38100</xdr:rowOff>
    </xdr:from>
    <xdr:to>
      <xdr:col>20</xdr:col>
      <xdr:colOff>95250</xdr:colOff>
      <xdr:row>20</xdr:row>
      <xdr:rowOff>182051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3483B118-AD3B-5A65-4812-1A70EC8A8B7C}"/>
            </a:ext>
          </a:extLst>
        </xdr:cNvPr>
        <xdr:cNvGrpSpPr/>
      </xdr:nvGrpSpPr>
      <xdr:grpSpPr>
        <a:xfrm>
          <a:off x="4664652" y="245918"/>
          <a:ext cx="7466734" cy="4092497"/>
          <a:chOff x="4664652" y="245918"/>
          <a:chExt cx="7466734" cy="4092497"/>
        </a:xfrm>
      </xdr:grpSpPr>
      <xdr:graphicFrame macro="">
        <xdr:nvGraphicFramePr>
          <xdr:cNvPr id="45" name="Sankey1">
            <a:extLst>
              <a:ext uri="{FF2B5EF4-FFF2-40B4-BE49-F238E27FC236}">
                <a16:creationId xmlns:a16="http://schemas.microsoft.com/office/drawing/2014/main" id="{A7BF44C2-DB95-4C17-BF39-E063D72B5A3E}"/>
              </a:ext>
            </a:extLst>
          </xdr:cNvPr>
          <xdr:cNvGraphicFramePr>
            <a:graphicFrameLocks/>
          </xdr:cNvGraphicFramePr>
        </xdr:nvGraphicFramePr>
        <xdr:xfrm>
          <a:off x="4664652" y="245919"/>
          <a:ext cx="7466734" cy="409104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9"/>
          </a:graphicData>
        </a:graphic>
      </xdr:graphicFrame>
      <xdr:graphicFrame macro="">
        <xdr:nvGraphicFramePr>
          <xdr:cNvPr id="47" name="SankeyStartChart">
            <a:extLst>
              <a:ext uri="{FF2B5EF4-FFF2-40B4-BE49-F238E27FC236}">
                <a16:creationId xmlns:a16="http://schemas.microsoft.com/office/drawing/2014/main" id="{3C647158-DA82-4266-BC6C-DE2885D233CE}"/>
              </a:ext>
            </a:extLst>
          </xdr:cNvPr>
          <xdr:cNvGraphicFramePr/>
        </xdr:nvGraphicFramePr>
        <xdr:xfrm>
          <a:off x="4664652" y="245918"/>
          <a:ext cx="783945" cy="409249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0"/>
          </a:graphicData>
        </a:graphic>
      </xdr:graphicFrame>
    </xdr:grpSp>
    <xdr:clientData/>
  </xdr:twoCellAnchor>
  <xdr:twoCellAnchor>
    <xdr:from>
      <xdr:col>18</xdr:col>
      <xdr:colOff>530501</xdr:colOff>
      <xdr:row>1</xdr:row>
      <xdr:rowOff>38101</xdr:rowOff>
    </xdr:from>
    <xdr:to>
      <xdr:col>20</xdr:col>
      <xdr:colOff>70099</xdr:colOff>
      <xdr:row>20</xdr:row>
      <xdr:rowOff>190500</xdr:rowOff>
    </xdr:to>
    <xdr:graphicFrame macro="">
      <xdr:nvGraphicFramePr>
        <xdr:cNvPr id="48" name="SankeyEndChart">
          <a:extLst>
            <a:ext uri="{FF2B5EF4-FFF2-40B4-BE49-F238E27FC236}">
              <a16:creationId xmlns:a16="http://schemas.microsoft.com/office/drawing/2014/main" id="{FDDC2F46-C30E-40DB-B12C-2B9C03EEDC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B6F8ABD-9811-4EB9-807B-6332775303A3}" name="Data" displayName="Data" ref="B2:F6" totalsRowShown="0" headerRowDxfId="32" dataDxfId="31">
  <tableColumns count="5">
    <tableColumn id="1" xr3:uid="{932E4800-3EDF-435B-ABBD-AEE728189D0F}" name="From / To" dataDxfId="30"/>
    <tableColumn id="2" xr3:uid="{85E3929E-4F8C-424B-BEA8-D9D410E9787C}" name="Apple" dataDxfId="29"/>
    <tableColumn id="3" xr3:uid="{A3A8986A-3346-4C6E-8FD9-7D119B911042}" name="Melon" dataDxfId="28"/>
    <tableColumn id="4" xr3:uid="{C4E20EEF-82C2-4731-A20A-6FAF710A5A19}" name="Kiwi" dataDxfId="27"/>
    <tableColumn id="5" xr3:uid="{5AE8AE51-327E-4B60-901E-A228B89F2DB8}" name="Banana" dataDxfId="26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B10196C-65F2-4E15-BD7B-A9FC2EB3B774}" name="Lines" displayName="Lines" ref="B27:Q46" totalsRowShown="0" headerRowDxfId="25" dataDxfId="24">
  <tableColumns count="16">
    <tableColumn id="1" xr3:uid="{A7716CA2-0ABB-4334-8A5E-B5301B20F65E}" name="From" dataDxfId="23"/>
    <tableColumn id="2" xr3:uid="{6EC9FC8E-7E91-48D1-800B-57927B26568A}" name="To" dataDxfId="22"/>
    <tableColumn id="3" xr3:uid="{5B29EE5E-DFF0-4F5B-A210-5FD902BEF5B7}" name="Value" dataDxfId="21">
      <calculatedColumnFormula>IF(LEFT(Lines[[#This Row],[From]],5)="Blank",Gap,INDEX(Data[],MATCH(Lines[[#This Row],[From]],Data[From / To],0),MATCH(Lines[[#This Row],[To]],Data[#Headers],0)))</calculatedColumnFormula>
    </tableColumn>
    <tableColumn id="16" xr3:uid="{B7DB5BF4-B9FE-45B7-8B4F-789EB4FA8645}" name="End" dataDxfId="20"/>
    <tableColumn id="4" xr3:uid="{3C10A7AD-B77F-4EFB-878A-BDDB3448DDC6}" name="Above Start" dataDxfId="19">
      <calculatedColumnFormula>SUM(Lines[[#Headers],[Value]]:Lines[[#This Row],[Value]])-Lines[[#This Row],[Value]]</calculatedColumnFormula>
    </tableColumn>
    <tableColumn id="5" xr3:uid="{860D59BF-BFAC-44DD-B877-A5BD259B2441}" name="Above Mid 1" dataDxfId="18">
      <calculatedColumnFormula>Lines[[#This Row],[Above Start]]</calculatedColumnFormula>
    </tableColumn>
    <tableColumn id="6" xr3:uid="{F7C4BF22-1F9A-4074-849B-919278BA0BBA}" name="Above Mid 2" dataDxfId="17">
      <calculatedColumnFormula>Lines[[#This Row],[Above End]]</calculatedColumnFormula>
    </tableColumn>
    <tableColumn id="7" xr3:uid="{2D9D756F-938E-41B4-B798-BE45AC1AAEB2}" name="Above End" dataDxfId="16">
      <calculatedColumnFormula>SUM(Lines[Value])-SUMIFS(Lines[Value],Lines[End],"&gt;="&amp;Lines[[#This Row],[End]])</calculatedColumnFormula>
    </tableColumn>
    <tableColumn id="8" xr3:uid="{4BB3D6DE-A045-4A26-999F-380B8017BD7E}" name="Start" dataDxfId="15">
      <calculatedColumnFormula>Lines[[#This Row],[Value]]</calculatedColumnFormula>
    </tableColumn>
    <tableColumn id="9" xr3:uid="{FA9C4345-F49B-45D9-B155-BF41A00DAE75}" name="Value Mid 1" dataDxfId="14">
      <calculatedColumnFormula>Lines[[#This Row],[Value]]</calculatedColumnFormula>
    </tableColumn>
    <tableColumn id="10" xr3:uid="{8FF3B36F-BE95-4E23-8958-B78165ADB8BB}" name="Value Mid 2" dataDxfId="13">
      <calculatedColumnFormula>Lines[[#This Row],[Value]]</calculatedColumnFormula>
    </tableColumn>
    <tableColumn id="11" xr3:uid="{1316EB13-8976-4825-A537-EB33BB4082F9}" name="Value End" dataDxfId="12">
      <calculatedColumnFormula>Lines[[#This Row],[Value]]</calculatedColumnFormula>
    </tableColumn>
    <tableColumn id="12" xr3:uid="{8EAD11EA-67FB-4C4B-BCFB-40B699C1EE5A}" name="Below Start" dataDxfId="11">
      <calculatedColumnFormula>SUM(Lines[Value])-Lines[[#This Row],[Above Start]]-Lines[[#This Row],[Start]]</calculatedColumnFormula>
    </tableColumn>
    <tableColumn id="13" xr3:uid="{DA8FDDAA-991E-4BF7-916E-87FFA38334DF}" name="Below Mid 1" dataDxfId="10">
      <calculatedColumnFormula>SUM(Lines[Value])-Lines[[#This Row],[Above Mid 1]]-Lines[[#This Row],[Value Mid 1]]</calculatedColumnFormula>
    </tableColumn>
    <tableColumn id="14" xr3:uid="{4B19E37C-DE0D-4AF9-AED8-A36D2EB0DB3F}" name="Below Mid 2" dataDxfId="9">
      <calculatedColumnFormula>SUM(Lines[Value])-Lines[[#This Row],[Above Mid 2]]-Lines[[#This Row],[Value Mid 2]]</calculatedColumnFormula>
    </tableColumn>
    <tableColumn id="15" xr3:uid="{F785A89B-E203-4F74-A064-87BAACF38058}" name="Below End" dataDxfId="8">
      <calculatedColumnFormula>SUM(Lines[Value])-Lines[[#This Row],[Above End]]-Lines[[#This Row],[Value End]]</calculatedColumnFormula>
    </tableColumn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B6D4C4B-486B-4CCD-9C84-6AB904A8B03F}" name="StartBlock" displayName="StartBlock" ref="B13:C20" totalsRowShown="0" headerRowDxfId="7" dataDxfId="6">
  <autoFilter ref="B13:C20" xr:uid="{9692F3E0-B932-4EB5-98C2-742D17334DB6}"/>
  <tableColumns count="2">
    <tableColumn id="1" xr3:uid="{47F849F2-B044-4981-BB7A-F9A194E7F47D}" name="From" dataDxfId="5"/>
    <tableColumn id="2" xr3:uid="{8D4E6A89-8FF7-4F64-84A9-ED62F3676519}" name="Value" dataDxfId="4">
      <calculatedColumnFormula>SUMIFS(Lines[Value],Lines[From],StartBlock[[#This Row],[From]])</calculatedColumnFormula>
    </tableColumn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8C00A33-C157-4CF5-A24E-251FEB3BA8CA}" name="EndBlock" displayName="EndBlock" ref="E13:F20" totalsRowShown="0" headerRowDxfId="3" dataDxfId="2">
  <autoFilter ref="E13:F20" xr:uid="{F6E3DBBE-6972-4A9D-A58A-F3A24384585E}"/>
  <tableColumns count="2">
    <tableColumn id="1" xr3:uid="{B73151B6-E2F2-4B45-A5F4-DAC39E12AD95}" name="To" dataDxfId="1"/>
    <tableColumn id="2" xr3:uid="{B20F1946-07FF-4FDC-8861-BA5513EF887A}" name="Value" dataDxfId="0">
      <calculatedColumnFormula>SUMIFS(Lines[Value],Lines[To],EndBlock[[#This Row],[To]])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5D867-B54A-41D6-9E22-D2E23D14062A}">
  <sheetPr codeName="Sheet1"/>
  <dimension ref="B2:W46"/>
  <sheetViews>
    <sheetView showGridLines="0" tabSelected="1" zoomScale="110" zoomScaleNormal="110" workbookViewId="0">
      <selection activeCell="V10" sqref="V10"/>
    </sheetView>
  </sheetViews>
  <sheetFormatPr defaultRowHeight="16.5" x14ac:dyDescent="0.3"/>
  <cols>
    <col min="1" max="1" width="13.85546875" style="1" customWidth="1"/>
    <col min="2" max="2" width="10.7109375" style="1" bestFit="1" customWidth="1"/>
    <col min="3" max="17" width="8.5703125" style="1" customWidth="1"/>
    <col min="18" max="16384" width="9.140625" style="1"/>
  </cols>
  <sheetData>
    <row r="2" spans="2:6" x14ac:dyDescent="0.3">
      <c r="B2" s="2" t="s">
        <v>0</v>
      </c>
      <c r="C2" s="4" t="s">
        <v>22</v>
      </c>
      <c r="D2" s="4" t="s">
        <v>24</v>
      </c>
      <c r="E2" s="4" t="s">
        <v>26</v>
      </c>
      <c r="F2" s="4" t="s">
        <v>28</v>
      </c>
    </row>
    <row r="3" spans="2:6" x14ac:dyDescent="0.3">
      <c r="B3" s="3" t="s">
        <v>23</v>
      </c>
      <c r="C3" s="3">
        <v>1500</v>
      </c>
      <c r="D3" s="3">
        <v>300</v>
      </c>
      <c r="E3" s="3">
        <v>1000</v>
      </c>
      <c r="F3" s="3">
        <v>200</v>
      </c>
    </row>
    <row r="4" spans="2:6" x14ac:dyDescent="0.3">
      <c r="B4" s="3" t="s">
        <v>25</v>
      </c>
      <c r="C4" s="3">
        <v>1000</v>
      </c>
      <c r="D4" s="3">
        <v>400</v>
      </c>
      <c r="E4" s="3">
        <v>1000</v>
      </c>
      <c r="F4" s="3">
        <v>200</v>
      </c>
    </row>
    <row r="5" spans="2:6" x14ac:dyDescent="0.3">
      <c r="B5" s="3" t="s">
        <v>27</v>
      </c>
      <c r="C5" s="3">
        <v>200</v>
      </c>
      <c r="D5" s="3">
        <v>1000</v>
      </c>
      <c r="E5" s="3">
        <v>500</v>
      </c>
      <c r="F5" s="3">
        <v>1000</v>
      </c>
    </row>
    <row r="6" spans="2:6" x14ac:dyDescent="0.3">
      <c r="B6" s="3" t="s">
        <v>29</v>
      </c>
      <c r="C6" s="3">
        <v>1500</v>
      </c>
      <c r="D6" s="3">
        <v>700</v>
      </c>
      <c r="E6" s="3">
        <v>1500</v>
      </c>
      <c r="F6" s="3">
        <v>1000</v>
      </c>
    </row>
    <row r="8" spans="2:6" x14ac:dyDescent="0.3">
      <c r="B8" s="5" t="s">
        <v>18</v>
      </c>
      <c r="C8" s="7">
        <v>1000</v>
      </c>
    </row>
    <row r="13" spans="2:6" x14ac:dyDescent="0.3">
      <c r="B13" s="2" t="s">
        <v>1</v>
      </c>
      <c r="C13" s="2" t="s">
        <v>3</v>
      </c>
      <c r="D13" s="3"/>
      <c r="E13" s="2" t="s">
        <v>2</v>
      </c>
      <c r="F13" s="2" t="s">
        <v>3</v>
      </c>
    </row>
    <row r="14" spans="2:6" x14ac:dyDescent="0.3">
      <c r="B14" s="3" t="str">
        <f>B3</f>
        <v>John</v>
      </c>
      <c r="C14" s="3">
        <f>SUMIFS(Lines[Value],Lines[From],StartBlock[[#This Row],[From]])</f>
        <v>3000</v>
      </c>
      <c r="D14" s="3"/>
      <c r="E14" s="3" t="str">
        <f>Data[[#Headers],[Apple]]</f>
        <v>Apple</v>
      </c>
      <c r="F14" s="3">
        <f>SUMIFS(Lines[Value],Lines[To],EndBlock[[#This Row],[To]])</f>
        <v>4200</v>
      </c>
    </row>
    <row r="15" spans="2:6" x14ac:dyDescent="0.3">
      <c r="B15" s="3" t="s">
        <v>15</v>
      </c>
      <c r="C15" s="3">
        <f>SUMIFS(Lines[Value],Lines[From],StartBlock[[#This Row],[From]])</f>
        <v>1000</v>
      </c>
      <c r="D15" s="3"/>
      <c r="E15" s="3" t="s">
        <v>15</v>
      </c>
      <c r="F15" s="3">
        <f>SUMIFS(Lines[Value],Lines[To],EndBlock[[#This Row],[To]])</f>
        <v>1000</v>
      </c>
    </row>
    <row r="16" spans="2:6" x14ac:dyDescent="0.3">
      <c r="B16" s="3" t="str">
        <f>B4</f>
        <v>Thomas</v>
      </c>
      <c r="C16" s="3">
        <f>SUMIFS(Lines[Value],Lines[From],StartBlock[[#This Row],[From]])</f>
        <v>2600</v>
      </c>
      <c r="D16" s="3"/>
      <c r="E16" s="3" t="str">
        <f>Data[[#Headers],[Melon]]</f>
        <v>Melon</v>
      </c>
      <c r="F16" s="3">
        <f>SUMIFS(Lines[Value],Lines[To],EndBlock[[#This Row],[To]])</f>
        <v>2400</v>
      </c>
    </row>
    <row r="17" spans="2:23" x14ac:dyDescent="0.3">
      <c r="B17" s="3" t="s">
        <v>16</v>
      </c>
      <c r="C17" s="3">
        <f>SUMIFS(Lines[Value],Lines[From],StartBlock[[#This Row],[From]])</f>
        <v>1000</v>
      </c>
      <c r="D17" s="3"/>
      <c r="E17" s="3" t="s">
        <v>16</v>
      </c>
      <c r="F17" s="3">
        <f>SUMIFS(Lines[Value],Lines[To],EndBlock[[#This Row],[To]])</f>
        <v>1000</v>
      </c>
    </row>
    <row r="18" spans="2:23" x14ac:dyDescent="0.3">
      <c r="B18" s="3" t="str">
        <f>B5</f>
        <v>Robert</v>
      </c>
      <c r="C18" s="3">
        <f>SUMIFS(Lines[Value],Lines[From],StartBlock[[#This Row],[From]])</f>
        <v>2700</v>
      </c>
      <c r="D18" s="3"/>
      <c r="E18" s="3" t="str">
        <f>Data[[#Headers],[Kiwi]]</f>
        <v>Kiwi</v>
      </c>
      <c r="F18" s="3">
        <f>SUMIFS(Lines[Value],Lines[To],EndBlock[[#This Row],[To]])</f>
        <v>4000</v>
      </c>
    </row>
    <row r="19" spans="2:23" x14ac:dyDescent="0.3">
      <c r="B19" s="3" t="s">
        <v>17</v>
      </c>
      <c r="C19" s="3">
        <f>SUMIFS(Lines[Value],Lines[From],StartBlock[[#This Row],[From]])</f>
        <v>1000</v>
      </c>
      <c r="D19" s="3"/>
      <c r="E19" s="3" t="s">
        <v>17</v>
      </c>
      <c r="F19" s="3">
        <f>SUMIFS(Lines[Value],Lines[To],EndBlock[[#This Row],[To]])</f>
        <v>1000</v>
      </c>
    </row>
    <row r="20" spans="2:23" x14ac:dyDescent="0.3">
      <c r="B20" s="3" t="str">
        <f>B6</f>
        <v>Peter</v>
      </c>
      <c r="C20" s="3">
        <f>SUMIFS(Lines[Value],Lines[From],StartBlock[[#This Row],[From]])</f>
        <v>4700</v>
      </c>
      <c r="D20" s="3"/>
      <c r="E20" s="3" t="str">
        <f>Data[[#Headers],[Banana]]</f>
        <v>Banana</v>
      </c>
      <c r="F20" s="3">
        <f>SUMIFS(Lines[Value],Lines[To],EndBlock[[#This Row],[To]])</f>
        <v>2400</v>
      </c>
    </row>
    <row r="24" spans="2:23" x14ac:dyDescent="0.3">
      <c r="I24" s="5" t="s">
        <v>21</v>
      </c>
      <c r="J24" s="7">
        <v>0</v>
      </c>
      <c r="K24" s="7">
        <v>10</v>
      </c>
      <c r="L24" s="7">
        <v>90</v>
      </c>
      <c r="M24" s="7">
        <v>100</v>
      </c>
    </row>
    <row r="27" spans="2:23" ht="29.25" x14ac:dyDescent="0.3">
      <c r="B27" s="6" t="s">
        <v>1</v>
      </c>
      <c r="C27" s="6" t="s">
        <v>2</v>
      </c>
      <c r="D27" s="6" t="s">
        <v>3</v>
      </c>
      <c r="E27" s="6" t="s">
        <v>19</v>
      </c>
      <c r="F27" s="6" t="s">
        <v>4</v>
      </c>
      <c r="G27" s="6" t="s">
        <v>6</v>
      </c>
      <c r="H27" s="6" t="s">
        <v>7</v>
      </c>
      <c r="I27" s="6" t="s">
        <v>5</v>
      </c>
      <c r="J27" s="6" t="s">
        <v>20</v>
      </c>
      <c r="K27" s="6" t="s">
        <v>12</v>
      </c>
      <c r="L27" s="6" t="s">
        <v>13</v>
      </c>
      <c r="M27" s="6" t="s">
        <v>14</v>
      </c>
      <c r="N27" s="6" t="s">
        <v>8</v>
      </c>
      <c r="O27" s="6" t="s">
        <v>9</v>
      </c>
      <c r="P27" s="6" t="s">
        <v>10</v>
      </c>
      <c r="Q27" s="6" t="s">
        <v>11</v>
      </c>
      <c r="T27" s="11" t="s">
        <v>1</v>
      </c>
      <c r="U27" s="12" t="s">
        <v>2</v>
      </c>
      <c r="V27" s="12" t="s">
        <v>3</v>
      </c>
      <c r="W27" s="12" t="s">
        <v>19</v>
      </c>
    </row>
    <row r="28" spans="2:23" x14ac:dyDescent="0.3">
      <c r="B28" s="3" t="str">
        <f>$B$3</f>
        <v>John</v>
      </c>
      <c r="C28" s="3" t="str">
        <f>Data[[#Headers],[Apple]]</f>
        <v>Apple</v>
      </c>
      <c r="D28" s="3">
        <f>IF(LEFT(Lines[[#This Row],[From]],5)="Blank",Gap,INDEX(Data[],MATCH(Lines[[#This Row],[From]],Data[From / To],0),MATCH(Lines[[#This Row],[To]],Data[#Headers],0)))</f>
        <v>1500</v>
      </c>
      <c r="E28" s="3">
        <v>1</v>
      </c>
      <c r="F28" s="3">
        <f>SUM(Lines[[#Headers],[Value]]:Lines[[#This Row],[Value]])-Lines[[#This Row],[Value]]</f>
        <v>0</v>
      </c>
      <c r="G28" s="3">
        <f>Lines[[#This Row],[Above Start]]</f>
        <v>0</v>
      </c>
      <c r="H28" s="3">
        <f>Lines[[#This Row],[Above End]]</f>
        <v>0</v>
      </c>
      <c r="I28" s="3">
        <f>SUM(Lines[Value])-SUMIFS(Lines[Value],Lines[End],"&gt;="&amp;Lines[[#This Row],[End]])</f>
        <v>0</v>
      </c>
      <c r="J28" s="3">
        <f>Lines[[#This Row],[Value]]</f>
        <v>1500</v>
      </c>
      <c r="K28" s="3">
        <f>Lines[[#This Row],[Value]]</f>
        <v>1500</v>
      </c>
      <c r="L28" s="3">
        <f>Lines[[#This Row],[Value]]</f>
        <v>1500</v>
      </c>
      <c r="M28" s="3">
        <f>Lines[[#This Row],[Value]]</f>
        <v>1500</v>
      </c>
      <c r="N28" s="3">
        <f>SUM(Lines[Value])-Lines[[#This Row],[Above Start]]-Lines[[#This Row],[Start]]</f>
        <v>14500</v>
      </c>
      <c r="O28" s="3">
        <f>SUM(Lines[Value])-Lines[[#This Row],[Above Mid 1]]-Lines[[#This Row],[Value Mid 1]]</f>
        <v>14500</v>
      </c>
      <c r="P28" s="3">
        <f>SUM(Lines[Value])-Lines[[#This Row],[Above Mid 2]]-Lines[[#This Row],[Value Mid 2]]</f>
        <v>14500</v>
      </c>
      <c r="Q28" s="3">
        <f>SUM(Lines[Value])-Lines[[#This Row],[Above End]]-Lines[[#This Row],[Value End]]</f>
        <v>14500</v>
      </c>
      <c r="T28" s="13" t="str">
        <f>$B$3</f>
        <v>John</v>
      </c>
      <c r="U28" s="14" t="str">
        <f>Data[[#Headers],[Apple]]</f>
        <v>Apple</v>
      </c>
      <c r="V28" s="14">
        <f>IF(LEFT(Lines[[#This Row],[From]],5)="Blank",Gap,INDEX(Data[],MATCH(Lines[[#This Row],[From]],Data[From / To],0),MATCH(Lines[[#This Row],[To]],Data[#Headers],0)))</f>
        <v>1500</v>
      </c>
      <c r="W28" s="14">
        <v>1</v>
      </c>
    </row>
    <row r="29" spans="2:23" x14ac:dyDescent="0.3">
      <c r="B29" s="3" t="str">
        <f>$B$3</f>
        <v>John</v>
      </c>
      <c r="C29" s="3" t="str">
        <f>Data[[#Headers],[Melon]]</f>
        <v>Melon</v>
      </c>
      <c r="D29" s="3">
        <f>IF(LEFT(Lines[[#This Row],[From]],5)="Blank",Gap,INDEX(Data[],MATCH(Lines[[#This Row],[From]],Data[From / To],0),MATCH(Lines[[#This Row],[To]],Data[#Headers],0)))</f>
        <v>300</v>
      </c>
      <c r="E29" s="3">
        <v>6</v>
      </c>
      <c r="F29" s="8">
        <f>SUM(Lines[[#Headers],[Value]]:Lines[[#This Row],[Value]])-Lines[[#This Row],[Value]]</f>
        <v>1500</v>
      </c>
      <c r="G29" s="8">
        <f>Lines[[#This Row],[Above Start]]</f>
        <v>1500</v>
      </c>
      <c r="H29" s="8">
        <f>Lines[[#This Row],[Above End]]</f>
        <v>5200</v>
      </c>
      <c r="I29" s="8">
        <f>SUM(Lines[Value])-SUMIFS(Lines[Value],Lines[End],"&gt;="&amp;Lines[[#This Row],[End]])</f>
        <v>5200</v>
      </c>
      <c r="J29" s="9">
        <f>Lines[[#This Row],[Value]]</f>
        <v>300</v>
      </c>
      <c r="K29" s="9">
        <f>Lines[[#This Row],[Value]]</f>
        <v>300</v>
      </c>
      <c r="L29" s="9">
        <f>Lines[[#This Row],[Value]]</f>
        <v>300</v>
      </c>
      <c r="M29" s="9">
        <f>Lines[[#This Row],[Value]]</f>
        <v>300</v>
      </c>
      <c r="N29" s="10">
        <f>SUM(Lines[Value])-Lines[[#This Row],[Above Start]]-Lines[[#This Row],[Start]]</f>
        <v>14200</v>
      </c>
      <c r="O29" s="10">
        <f>SUM(Lines[Value])-Lines[[#This Row],[Above Mid 1]]-Lines[[#This Row],[Value Mid 1]]</f>
        <v>14200</v>
      </c>
      <c r="P29" s="10">
        <f>SUM(Lines[Value])-Lines[[#This Row],[Above Mid 2]]-Lines[[#This Row],[Value Mid 2]]</f>
        <v>10500</v>
      </c>
      <c r="Q29" s="10">
        <f>SUM(Lines[Value])-Lines[[#This Row],[Above End]]-Lines[[#This Row],[Value End]]</f>
        <v>10500</v>
      </c>
      <c r="T29" s="15" t="str">
        <f>$B$3</f>
        <v>John</v>
      </c>
      <c r="U29" s="16" t="str">
        <f>Data[[#Headers],[Melon]]</f>
        <v>Melon</v>
      </c>
      <c r="V29" s="16">
        <f>IF(LEFT(Lines[[#This Row],[From]],5)="Blank",Gap,INDEX(Data[],MATCH(Lines[[#This Row],[From]],Data[From / To],0),MATCH(Lines[[#This Row],[To]],Data[#Headers],0)))</f>
        <v>300</v>
      </c>
      <c r="W29" s="16">
        <v>6</v>
      </c>
    </row>
    <row r="30" spans="2:23" x14ac:dyDescent="0.3">
      <c r="B30" s="3" t="str">
        <f>$B$3</f>
        <v>John</v>
      </c>
      <c r="C30" s="3" t="str">
        <f>Data[[#Headers],[Kiwi]]</f>
        <v>Kiwi</v>
      </c>
      <c r="D30" s="3">
        <f>IF(LEFT(Lines[[#This Row],[From]],5)="Blank",Gap,INDEX(Data[],MATCH(Lines[[#This Row],[From]],Data[From / To],0),MATCH(Lines[[#This Row],[To]],Data[#Headers],0)))</f>
        <v>1000</v>
      </c>
      <c r="E30" s="3">
        <v>11</v>
      </c>
      <c r="F30" s="3">
        <f>SUM(Lines[[#Headers],[Value]]:Lines[[#This Row],[Value]])-Lines[[#This Row],[Value]]</f>
        <v>1800</v>
      </c>
      <c r="G30" s="3">
        <f>Lines[[#This Row],[Above Start]]</f>
        <v>1800</v>
      </c>
      <c r="H30" s="3">
        <f>Lines[[#This Row],[Above End]]</f>
        <v>8600</v>
      </c>
      <c r="I30" s="3">
        <f>SUM(Lines[Value])-SUMIFS(Lines[Value],Lines[End],"&gt;="&amp;Lines[[#This Row],[End]])</f>
        <v>8600</v>
      </c>
      <c r="J30" s="3">
        <f>Lines[[#This Row],[Value]]</f>
        <v>1000</v>
      </c>
      <c r="K30" s="3">
        <f>Lines[[#This Row],[Value]]</f>
        <v>1000</v>
      </c>
      <c r="L30" s="3">
        <f>Lines[[#This Row],[Value]]</f>
        <v>1000</v>
      </c>
      <c r="M30" s="3">
        <f>Lines[[#This Row],[Value]]</f>
        <v>1000</v>
      </c>
      <c r="N30" s="3">
        <f>SUM(Lines[Value])-Lines[[#This Row],[Above Start]]-Lines[[#This Row],[Start]]</f>
        <v>13200</v>
      </c>
      <c r="O30" s="3">
        <f>SUM(Lines[Value])-Lines[[#This Row],[Above Mid 1]]-Lines[[#This Row],[Value Mid 1]]</f>
        <v>13200</v>
      </c>
      <c r="P30" s="3">
        <f>SUM(Lines[Value])-Lines[[#This Row],[Above Mid 2]]-Lines[[#This Row],[Value Mid 2]]</f>
        <v>6400</v>
      </c>
      <c r="Q30" s="3">
        <f>SUM(Lines[Value])-Lines[[#This Row],[Above End]]-Lines[[#This Row],[Value End]]</f>
        <v>6400</v>
      </c>
      <c r="T30" s="13" t="str">
        <f>$B$3</f>
        <v>John</v>
      </c>
      <c r="U30" s="14" t="str">
        <f>Data[[#Headers],[Kiwi]]</f>
        <v>Kiwi</v>
      </c>
      <c r="V30" s="14">
        <f>IF(LEFT(Lines[[#This Row],[From]],5)="Blank",Gap,INDEX(Data[],MATCH(Lines[[#This Row],[From]],Data[From / To],0),MATCH(Lines[[#This Row],[To]],Data[#Headers],0)))</f>
        <v>1000</v>
      </c>
      <c r="W30" s="14">
        <v>11</v>
      </c>
    </row>
    <row r="31" spans="2:23" x14ac:dyDescent="0.3">
      <c r="B31" s="3" t="str">
        <f>$B$3</f>
        <v>John</v>
      </c>
      <c r="C31" s="3" t="str">
        <f>Data[[#Headers],[Banana]]</f>
        <v>Banana</v>
      </c>
      <c r="D31" s="3">
        <f>IF(LEFT(Lines[[#This Row],[From]],5)="Blank",Gap,INDEX(Data[],MATCH(Lines[[#This Row],[From]],Data[From / To],0),MATCH(Lines[[#This Row],[To]],Data[#Headers],0)))</f>
        <v>200</v>
      </c>
      <c r="E31" s="3">
        <v>16</v>
      </c>
      <c r="F31" s="3">
        <f>SUM(Lines[[#Headers],[Value]]:Lines[[#This Row],[Value]])-Lines[[#This Row],[Value]]</f>
        <v>2800</v>
      </c>
      <c r="G31" s="3">
        <f>Lines[[#This Row],[Above Start]]</f>
        <v>2800</v>
      </c>
      <c r="H31" s="3">
        <f>Lines[[#This Row],[Above End]]</f>
        <v>13600</v>
      </c>
      <c r="I31" s="3">
        <f>SUM(Lines[Value])-SUMIFS(Lines[Value],Lines[End],"&gt;="&amp;Lines[[#This Row],[End]])</f>
        <v>13600</v>
      </c>
      <c r="J31" s="3">
        <f>Lines[[#This Row],[Value]]</f>
        <v>200</v>
      </c>
      <c r="K31" s="3">
        <f>Lines[[#This Row],[Value]]</f>
        <v>200</v>
      </c>
      <c r="L31" s="3">
        <f>Lines[[#This Row],[Value]]</f>
        <v>200</v>
      </c>
      <c r="M31" s="3">
        <f>Lines[[#This Row],[Value]]</f>
        <v>200</v>
      </c>
      <c r="N31" s="3">
        <f>SUM(Lines[Value])-Lines[[#This Row],[Above Start]]-Lines[[#This Row],[Start]]</f>
        <v>13000</v>
      </c>
      <c r="O31" s="3">
        <f>SUM(Lines[Value])-Lines[[#This Row],[Above Mid 1]]-Lines[[#This Row],[Value Mid 1]]</f>
        <v>13000</v>
      </c>
      <c r="P31" s="3">
        <f>SUM(Lines[Value])-Lines[[#This Row],[Above Mid 2]]-Lines[[#This Row],[Value Mid 2]]</f>
        <v>2200</v>
      </c>
      <c r="Q31" s="3">
        <f>SUM(Lines[Value])-Lines[[#This Row],[Above End]]-Lines[[#This Row],[Value End]]</f>
        <v>2200</v>
      </c>
      <c r="T31" s="15" t="str">
        <f>$B$3</f>
        <v>John</v>
      </c>
      <c r="U31" s="16" t="str">
        <f>Data[[#Headers],[Banana]]</f>
        <v>Banana</v>
      </c>
      <c r="V31" s="16">
        <f>IF(LEFT(Lines[[#This Row],[From]],5)="Blank",Gap,INDEX(Data[],MATCH(Lines[[#This Row],[From]],Data[From / To],0),MATCH(Lines[[#This Row],[To]],Data[#Headers],0)))</f>
        <v>200</v>
      </c>
      <c r="W31" s="16">
        <v>16</v>
      </c>
    </row>
    <row r="32" spans="2:23" x14ac:dyDescent="0.3">
      <c r="B32" s="3" t="s">
        <v>15</v>
      </c>
      <c r="C32" s="3" t="s">
        <v>15</v>
      </c>
      <c r="D32" s="3">
        <f>IF(LEFT(Lines[[#This Row],[From]],5)="Blank",Gap,INDEX(Data[],MATCH(Lines[[#This Row],[From]],Data[From / To],0),MATCH(Lines[[#This Row],[To]],Data[#Headers],0)))</f>
        <v>1000</v>
      </c>
      <c r="E32" s="3">
        <v>5</v>
      </c>
      <c r="F32" s="3">
        <f>SUM(Lines[[#Headers],[Value]]:Lines[[#This Row],[Value]])-Lines[[#This Row],[Value]]</f>
        <v>3000</v>
      </c>
      <c r="G32" s="3">
        <f>Lines[[#This Row],[Above Start]]</f>
        <v>3000</v>
      </c>
      <c r="H32" s="3">
        <f>Lines[[#This Row],[Above End]]</f>
        <v>4200</v>
      </c>
      <c r="I32" s="3">
        <f>SUM(Lines[Value])-SUMIFS(Lines[Value],Lines[End],"&gt;="&amp;Lines[[#This Row],[End]])</f>
        <v>4200</v>
      </c>
      <c r="J32" s="3">
        <f>Lines[[#This Row],[Value]]</f>
        <v>1000</v>
      </c>
      <c r="K32" s="3">
        <f>Lines[[#This Row],[Value]]</f>
        <v>1000</v>
      </c>
      <c r="L32" s="3">
        <f>Lines[[#This Row],[Value]]</f>
        <v>1000</v>
      </c>
      <c r="M32" s="3">
        <f>Lines[[#This Row],[Value]]</f>
        <v>1000</v>
      </c>
      <c r="N32" s="3">
        <f>SUM(Lines[Value])-Lines[[#This Row],[Above Start]]-Lines[[#This Row],[Start]]</f>
        <v>12000</v>
      </c>
      <c r="O32" s="3">
        <f>SUM(Lines[Value])-Lines[[#This Row],[Above Mid 1]]-Lines[[#This Row],[Value Mid 1]]</f>
        <v>12000</v>
      </c>
      <c r="P32" s="3">
        <f>SUM(Lines[Value])-Lines[[#This Row],[Above Mid 2]]-Lines[[#This Row],[Value Mid 2]]</f>
        <v>10800</v>
      </c>
      <c r="Q32" s="3">
        <f>SUM(Lines[Value])-Lines[[#This Row],[Above End]]-Lines[[#This Row],[Value End]]</f>
        <v>10800</v>
      </c>
      <c r="T32" s="13" t="s">
        <v>15</v>
      </c>
      <c r="U32" s="14" t="s">
        <v>15</v>
      </c>
      <c r="V32" s="14">
        <f>IF(LEFT(Lines[[#This Row],[From]],5)="Blank",Gap,INDEX(Data[],MATCH(Lines[[#This Row],[From]],Data[From / To],0),MATCH(Lines[[#This Row],[To]],Data[#Headers],0)))</f>
        <v>1000</v>
      </c>
      <c r="W32" s="14">
        <v>5</v>
      </c>
    </row>
    <row r="33" spans="2:23" x14ac:dyDescent="0.3">
      <c r="B33" s="3" t="str">
        <f>$B$4</f>
        <v>Thomas</v>
      </c>
      <c r="C33" s="3" t="str">
        <f>Data[[#Headers],[Apple]]</f>
        <v>Apple</v>
      </c>
      <c r="D33" s="3">
        <f>IF(LEFT(Lines[[#This Row],[From]],5)="Blank",Gap,INDEX(Data[],MATCH(Lines[[#This Row],[From]],Data[From / To],0),MATCH(Lines[[#This Row],[To]],Data[#Headers],0)))</f>
        <v>1000</v>
      </c>
      <c r="E33" s="3">
        <v>2</v>
      </c>
      <c r="F33" s="3">
        <f>SUM(Lines[[#Headers],[Value]]:Lines[[#This Row],[Value]])-Lines[[#This Row],[Value]]</f>
        <v>4000</v>
      </c>
      <c r="G33" s="3">
        <f>Lines[[#This Row],[Above Start]]</f>
        <v>4000</v>
      </c>
      <c r="H33" s="3">
        <f>Lines[[#This Row],[Above End]]</f>
        <v>1500</v>
      </c>
      <c r="I33" s="3">
        <f>SUM(Lines[Value])-SUMIFS(Lines[Value],Lines[End],"&gt;="&amp;Lines[[#This Row],[End]])</f>
        <v>1500</v>
      </c>
      <c r="J33" s="3">
        <f>Lines[[#This Row],[Value]]</f>
        <v>1000</v>
      </c>
      <c r="K33" s="3">
        <f>Lines[[#This Row],[Value]]</f>
        <v>1000</v>
      </c>
      <c r="L33" s="3">
        <f>Lines[[#This Row],[Value]]</f>
        <v>1000</v>
      </c>
      <c r="M33" s="3">
        <f>Lines[[#This Row],[Value]]</f>
        <v>1000</v>
      </c>
      <c r="N33" s="3">
        <f>SUM(Lines[Value])-Lines[[#This Row],[Above Start]]-Lines[[#This Row],[Start]]</f>
        <v>11000</v>
      </c>
      <c r="O33" s="3">
        <f>SUM(Lines[Value])-Lines[[#This Row],[Above Mid 1]]-Lines[[#This Row],[Value Mid 1]]</f>
        <v>11000</v>
      </c>
      <c r="P33" s="3">
        <f>SUM(Lines[Value])-Lines[[#This Row],[Above Mid 2]]-Lines[[#This Row],[Value Mid 2]]</f>
        <v>13500</v>
      </c>
      <c r="Q33" s="3">
        <f>SUM(Lines[Value])-Lines[[#This Row],[Above End]]-Lines[[#This Row],[Value End]]</f>
        <v>13500</v>
      </c>
      <c r="T33" s="15" t="str">
        <f>$B$4</f>
        <v>Thomas</v>
      </c>
      <c r="U33" s="16" t="str">
        <f>Data[[#Headers],[Apple]]</f>
        <v>Apple</v>
      </c>
      <c r="V33" s="16">
        <f>IF(LEFT(Lines[[#This Row],[From]],5)="Blank",Gap,INDEX(Data[],MATCH(Lines[[#This Row],[From]],Data[From / To],0),MATCH(Lines[[#This Row],[To]],Data[#Headers],0)))</f>
        <v>1000</v>
      </c>
      <c r="W33" s="16">
        <v>2</v>
      </c>
    </row>
    <row r="34" spans="2:23" x14ac:dyDescent="0.3">
      <c r="B34" s="3" t="str">
        <f>$B$4</f>
        <v>Thomas</v>
      </c>
      <c r="C34" s="3" t="str">
        <f>Data[[#Headers],[Melon]]</f>
        <v>Melon</v>
      </c>
      <c r="D34" s="3">
        <f>IF(LEFT(Lines[[#This Row],[From]],5)="Blank",Gap,INDEX(Data[],MATCH(Lines[[#This Row],[From]],Data[From / To],0),MATCH(Lines[[#This Row],[To]],Data[#Headers],0)))</f>
        <v>400</v>
      </c>
      <c r="E34" s="3">
        <v>7</v>
      </c>
      <c r="F34" s="3">
        <f>SUM(Lines[[#Headers],[Value]]:Lines[[#This Row],[Value]])-Lines[[#This Row],[Value]]</f>
        <v>5000</v>
      </c>
      <c r="G34" s="3">
        <f>Lines[[#This Row],[Above Start]]</f>
        <v>5000</v>
      </c>
      <c r="H34" s="3">
        <f>Lines[[#This Row],[Above End]]</f>
        <v>5500</v>
      </c>
      <c r="I34" s="3">
        <f>SUM(Lines[Value])-SUMIFS(Lines[Value],Lines[End],"&gt;="&amp;Lines[[#This Row],[End]])</f>
        <v>5500</v>
      </c>
      <c r="J34" s="3">
        <f>Lines[[#This Row],[Value]]</f>
        <v>400</v>
      </c>
      <c r="K34" s="3">
        <f>Lines[[#This Row],[Value]]</f>
        <v>400</v>
      </c>
      <c r="L34" s="3">
        <f>Lines[[#This Row],[Value]]</f>
        <v>400</v>
      </c>
      <c r="M34" s="3">
        <f>Lines[[#This Row],[Value]]</f>
        <v>400</v>
      </c>
      <c r="N34" s="3">
        <f>SUM(Lines[Value])-Lines[[#This Row],[Above Start]]-Lines[[#This Row],[Start]]</f>
        <v>10600</v>
      </c>
      <c r="O34" s="3">
        <f>SUM(Lines[Value])-Lines[[#This Row],[Above Mid 1]]-Lines[[#This Row],[Value Mid 1]]</f>
        <v>10600</v>
      </c>
      <c r="P34" s="3">
        <f>SUM(Lines[Value])-Lines[[#This Row],[Above Mid 2]]-Lines[[#This Row],[Value Mid 2]]</f>
        <v>10100</v>
      </c>
      <c r="Q34" s="3">
        <f>SUM(Lines[Value])-Lines[[#This Row],[Above End]]-Lines[[#This Row],[Value End]]</f>
        <v>10100</v>
      </c>
      <c r="T34" s="13" t="str">
        <f>$B$4</f>
        <v>Thomas</v>
      </c>
      <c r="U34" s="14" t="str">
        <f>Data[[#Headers],[Melon]]</f>
        <v>Melon</v>
      </c>
      <c r="V34" s="14">
        <f>IF(LEFT(Lines[[#This Row],[From]],5)="Blank",Gap,INDEX(Data[],MATCH(Lines[[#This Row],[From]],Data[From / To],0),MATCH(Lines[[#This Row],[To]],Data[#Headers],0)))</f>
        <v>400</v>
      </c>
      <c r="W34" s="14">
        <v>7</v>
      </c>
    </row>
    <row r="35" spans="2:23" x14ac:dyDescent="0.3">
      <c r="B35" s="3" t="str">
        <f>$B$4</f>
        <v>Thomas</v>
      </c>
      <c r="C35" s="3" t="str">
        <f>Data[[#Headers],[Kiwi]]</f>
        <v>Kiwi</v>
      </c>
      <c r="D35" s="3">
        <f>IF(LEFT(Lines[[#This Row],[From]],5)="Blank",Gap,INDEX(Data[],MATCH(Lines[[#This Row],[From]],Data[From / To],0),MATCH(Lines[[#This Row],[To]],Data[#Headers],0)))</f>
        <v>1000</v>
      </c>
      <c r="E35" s="3">
        <v>12</v>
      </c>
      <c r="F35" s="3">
        <f>SUM(Lines[[#Headers],[Value]]:Lines[[#This Row],[Value]])-Lines[[#This Row],[Value]]</f>
        <v>5400</v>
      </c>
      <c r="G35" s="3">
        <f>Lines[[#This Row],[Above Start]]</f>
        <v>5400</v>
      </c>
      <c r="H35" s="3">
        <f>Lines[[#This Row],[Above End]]</f>
        <v>9600</v>
      </c>
      <c r="I35" s="3">
        <f>SUM(Lines[Value])-SUMIFS(Lines[Value],Lines[End],"&gt;="&amp;Lines[[#This Row],[End]])</f>
        <v>9600</v>
      </c>
      <c r="J35" s="3">
        <f>Lines[[#This Row],[Value]]</f>
        <v>1000</v>
      </c>
      <c r="K35" s="3">
        <f>Lines[[#This Row],[Value]]</f>
        <v>1000</v>
      </c>
      <c r="L35" s="3">
        <f>Lines[[#This Row],[Value]]</f>
        <v>1000</v>
      </c>
      <c r="M35" s="3">
        <f>Lines[[#This Row],[Value]]</f>
        <v>1000</v>
      </c>
      <c r="N35" s="3">
        <f>SUM(Lines[Value])-Lines[[#This Row],[Above Start]]-Lines[[#This Row],[Start]]</f>
        <v>9600</v>
      </c>
      <c r="O35" s="3">
        <f>SUM(Lines[Value])-Lines[[#This Row],[Above Mid 1]]-Lines[[#This Row],[Value Mid 1]]</f>
        <v>9600</v>
      </c>
      <c r="P35" s="3">
        <f>SUM(Lines[Value])-Lines[[#This Row],[Above Mid 2]]-Lines[[#This Row],[Value Mid 2]]</f>
        <v>5400</v>
      </c>
      <c r="Q35" s="3">
        <f>SUM(Lines[Value])-Lines[[#This Row],[Above End]]-Lines[[#This Row],[Value End]]</f>
        <v>5400</v>
      </c>
      <c r="T35" s="15" t="str">
        <f>$B$4</f>
        <v>Thomas</v>
      </c>
      <c r="U35" s="16" t="str">
        <f>Data[[#Headers],[Kiwi]]</f>
        <v>Kiwi</v>
      </c>
      <c r="V35" s="16">
        <f>IF(LEFT(Lines[[#This Row],[From]],5)="Blank",Gap,INDEX(Data[],MATCH(Lines[[#This Row],[From]],Data[From / To],0),MATCH(Lines[[#This Row],[To]],Data[#Headers],0)))</f>
        <v>1000</v>
      </c>
      <c r="W35" s="16">
        <v>12</v>
      </c>
    </row>
    <row r="36" spans="2:23" x14ac:dyDescent="0.3">
      <c r="B36" s="3" t="str">
        <f>$B$4</f>
        <v>Thomas</v>
      </c>
      <c r="C36" s="3" t="str">
        <f>Data[[#Headers],[Banana]]</f>
        <v>Banana</v>
      </c>
      <c r="D36" s="3">
        <f>IF(LEFT(Lines[[#This Row],[From]],5)="Blank",Gap,INDEX(Data[],MATCH(Lines[[#This Row],[From]],Data[From / To],0),MATCH(Lines[[#This Row],[To]],Data[#Headers],0)))</f>
        <v>200</v>
      </c>
      <c r="E36" s="3">
        <v>17</v>
      </c>
      <c r="F36" s="3">
        <f>SUM(Lines[[#Headers],[Value]]:Lines[[#This Row],[Value]])-Lines[[#This Row],[Value]]</f>
        <v>6400</v>
      </c>
      <c r="G36" s="3">
        <f>Lines[[#This Row],[Above Start]]</f>
        <v>6400</v>
      </c>
      <c r="H36" s="3">
        <f>Lines[[#This Row],[Above End]]</f>
        <v>13800</v>
      </c>
      <c r="I36" s="3">
        <f>SUM(Lines[Value])-SUMIFS(Lines[Value],Lines[End],"&gt;="&amp;Lines[[#This Row],[End]])</f>
        <v>13800</v>
      </c>
      <c r="J36" s="3">
        <f>Lines[[#This Row],[Value]]</f>
        <v>200</v>
      </c>
      <c r="K36" s="3">
        <f>Lines[[#This Row],[Value]]</f>
        <v>200</v>
      </c>
      <c r="L36" s="3">
        <f>Lines[[#This Row],[Value]]</f>
        <v>200</v>
      </c>
      <c r="M36" s="3">
        <f>Lines[[#This Row],[Value]]</f>
        <v>200</v>
      </c>
      <c r="N36" s="3">
        <f>SUM(Lines[Value])-Lines[[#This Row],[Above Start]]-Lines[[#This Row],[Start]]</f>
        <v>9400</v>
      </c>
      <c r="O36" s="3">
        <f>SUM(Lines[Value])-Lines[[#This Row],[Above Mid 1]]-Lines[[#This Row],[Value Mid 1]]</f>
        <v>9400</v>
      </c>
      <c r="P36" s="3">
        <f>SUM(Lines[Value])-Lines[[#This Row],[Above Mid 2]]-Lines[[#This Row],[Value Mid 2]]</f>
        <v>2000</v>
      </c>
      <c r="Q36" s="3">
        <f>SUM(Lines[Value])-Lines[[#This Row],[Above End]]-Lines[[#This Row],[Value End]]</f>
        <v>2000</v>
      </c>
      <c r="T36" s="13" t="str">
        <f>$B$4</f>
        <v>Thomas</v>
      </c>
      <c r="U36" s="14" t="str">
        <f>Data[[#Headers],[Banana]]</f>
        <v>Banana</v>
      </c>
      <c r="V36" s="14">
        <f>IF(LEFT(Lines[[#This Row],[From]],5)="Blank",Gap,INDEX(Data[],MATCH(Lines[[#This Row],[From]],Data[From / To],0),MATCH(Lines[[#This Row],[To]],Data[#Headers],0)))</f>
        <v>200</v>
      </c>
      <c r="W36" s="14">
        <v>17</v>
      </c>
    </row>
    <row r="37" spans="2:23" x14ac:dyDescent="0.3">
      <c r="B37" s="3" t="s">
        <v>16</v>
      </c>
      <c r="C37" s="3" t="s">
        <v>16</v>
      </c>
      <c r="D37" s="3">
        <f>IF(LEFT(Lines[[#This Row],[From]],5)="Blank",Gap,INDEX(Data[],MATCH(Lines[[#This Row],[From]],Data[From / To],0),MATCH(Lines[[#This Row],[To]],Data[#Headers],0)))</f>
        <v>1000</v>
      </c>
      <c r="E37" s="3">
        <v>10</v>
      </c>
      <c r="F37" s="3">
        <f>SUM(Lines[[#Headers],[Value]]:Lines[[#This Row],[Value]])-Lines[[#This Row],[Value]]</f>
        <v>6600</v>
      </c>
      <c r="G37" s="3">
        <f>Lines[[#This Row],[Above Start]]</f>
        <v>6600</v>
      </c>
      <c r="H37" s="3">
        <f>Lines[[#This Row],[Above End]]</f>
        <v>7600</v>
      </c>
      <c r="I37" s="3">
        <f>SUM(Lines[Value])-SUMIFS(Lines[Value],Lines[End],"&gt;="&amp;Lines[[#This Row],[End]])</f>
        <v>7600</v>
      </c>
      <c r="J37" s="3">
        <f>Lines[[#This Row],[Value]]</f>
        <v>1000</v>
      </c>
      <c r="K37" s="3">
        <f>Lines[[#This Row],[Value]]</f>
        <v>1000</v>
      </c>
      <c r="L37" s="3">
        <f>Lines[[#This Row],[Value]]</f>
        <v>1000</v>
      </c>
      <c r="M37" s="3">
        <f>Lines[[#This Row],[Value]]</f>
        <v>1000</v>
      </c>
      <c r="N37" s="3">
        <f>SUM(Lines[Value])-Lines[[#This Row],[Above Start]]-Lines[[#This Row],[Start]]</f>
        <v>8400</v>
      </c>
      <c r="O37" s="3">
        <f>SUM(Lines[Value])-Lines[[#This Row],[Above Mid 1]]-Lines[[#This Row],[Value Mid 1]]</f>
        <v>8400</v>
      </c>
      <c r="P37" s="3">
        <f>SUM(Lines[Value])-Lines[[#This Row],[Above Mid 2]]-Lines[[#This Row],[Value Mid 2]]</f>
        <v>7400</v>
      </c>
      <c r="Q37" s="3">
        <f>SUM(Lines[Value])-Lines[[#This Row],[Above End]]-Lines[[#This Row],[Value End]]</f>
        <v>7400</v>
      </c>
      <c r="T37" s="15" t="s">
        <v>16</v>
      </c>
      <c r="U37" s="16" t="s">
        <v>16</v>
      </c>
      <c r="V37" s="16">
        <f>IF(LEFT(Lines[[#This Row],[From]],5)="Blank",Gap,INDEX(Data[],MATCH(Lines[[#This Row],[From]],Data[From / To],0),MATCH(Lines[[#This Row],[To]],Data[#Headers],0)))</f>
        <v>1000</v>
      </c>
      <c r="W37" s="16">
        <v>10</v>
      </c>
    </row>
    <row r="38" spans="2:23" x14ac:dyDescent="0.3">
      <c r="B38" s="3" t="str">
        <f>$B$5</f>
        <v>Robert</v>
      </c>
      <c r="C38" s="3" t="str">
        <f>Data[[#Headers],[Apple]]</f>
        <v>Apple</v>
      </c>
      <c r="D38" s="3">
        <f>IF(LEFT(Lines[[#This Row],[From]],5)="Blank",Gap,INDEX(Data[],MATCH(Lines[[#This Row],[From]],Data[From / To],0),MATCH(Lines[[#This Row],[To]],Data[#Headers],0)))</f>
        <v>200</v>
      </c>
      <c r="E38" s="3">
        <v>3</v>
      </c>
      <c r="F38" s="3">
        <f>SUM(Lines[[#Headers],[Value]]:Lines[[#This Row],[Value]])-Lines[[#This Row],[Value]]</f>
        <v>7600</v>
      </c>
      <c r="G38" s="3">
        <f>Lines[[#This Row],[Above Start]]</f>
        <v>7600</v>
      </c>
      <c r="H38" s="3">
        <f>Lines[[#This Row],[Above End]]</f>
        <v>2500</v>
      </c>
      <c r="I38" s="3">
        <f>SUM(Lines[Value])-SUMIFS(Lines[Value],Lines[End],"&gt;="&amp;Lines[[#This Row],[End]])</f>
        <v>2500</v>
      </c>
      <c r="J38" s="3">
        <f>Lines[[#This Row],[Value]]</f>
        <v>200</v>
      </c>
      <c r="K38" s="3">
        <f>Lines[[#This Row],[Value]]</f>
        <v>200</v>
      </c>
      <c r="L38" s="3">
        <f>Lines[[#This Row],[Value]]</f>
        <v>200</v>
      </c>
      <c r="M38" s="3">
        <f>Lines[[#This Row],[Value]]</f>
        <v>200</v>
      </c>
      <c r="N38" s="3">
        <f>SUM(Lines[Value])-Lines[[#This Row],[Above Start]]-Lines[[#This Row],[Start]]</f>
        <v>8200</v>
      </c>
      <c r="O38" s="3">
        <f>SUM(Lines[Value])-Lines[[#This Row],[Above Mid 1]]-Lines[[#This Row],[Value Mid 1]]</f>
        <v>8200</v>
      </c>
      <c r="P38" s="3">
        <f>SUM(Lines[Value])-Lines[[#This Row],[Above Mid 2]]-Lines[[#This Row],[Value Mid 2]]</f>
        <v>13300</v>
      </c>
      <c r="Q38" s="3">
        <f>SUM(Lines[Value])-Lines[[#This Row],[Above End]]-Lines[[#This Row],[Value End]]</f>
        <v>13300</v>
      </c>
      <c r="T38" s="13" t="str">
        <f>$B$5</f>
        <v>Robert</v>
      </c>
      <c r="U38" s="14" t="str">
        <f>Data[[#Headers],[Apple]]</f>
        <v>Apple</v>
      </c>
      <c r="V38" s="14">
        <f>IF(LEFT(Lines[[#This Row],[From]],5)="Blank",Gap,INDEX(Data[],MATCH(Lines[[#This Row],[From]],Data[From / To],0),MATCH(Lines[[#This Row],[To]],Data[#Headers],0)))</f>
        <v>200</v>
      </c>
      <c r="W38" s="14">
        <v>3</v>
      </c>
    </row>
    <row r="39" spans="2:23" x14ac:dyDescent="0.3">
      <c r="B39" s="3" t="str">
        <f>$B$5</f>
        <v>Robert</v>
      </c>
      <c r="C39" s="3" t="str">
        <f>Data[[#Headers],[Melon]]</f>
        <v>Melon</v>
      </c>
      <c r="D39" s="3">
        <f>IF(LEFT(Lines[[#This Row],[From]],5)="Blank",Gap,INDEX(Data[],MATCH(Lines[[#This Row],[From]],Data[From / To],0),MATCH(Lines[[#This Row],[To]],Data[#Headers],0)))</f>
        <v>1000</v>
      </c>
      <c r="E39" s="3">
        <v>8</v>
      </c>
      <c r="F39" s="3">
        <f>SUM(Lines[[#Headers],[Value]]:Lines[[#This Row],[Value]])-Lines[[#This Row],[Value]]</f>
        <v>7800</v>
      </c>
      <c r="G39" s="3">
        <f>Lines[[#This Row],[Above Start]]</f>
        <v>7800</v>
      </c>
      <c r="H39" s="3">
        <f>Lines[[#This Row],[Above End]]</f>
        <v>5900</v>
      </c>
      <c r="I39" s="3">
        <f>SUM(Lines[Value])-SUMIFS(Lines[Value],Lines[End],"&gt;="&amp;Lines[[#This Row],[End]])</f>
        <v>5900</v>
      </c>
      <c r="J39" s="3">
        <f>Lines[[#This Row],[Value]]</f>
        <v>1000</v>
      </c>
      <c r="K39" s="3">
        <f>Lines[[#This Row],[Value]]</f>
        <v>1000</v>
      </c>
      <c r="L39" s="3">
        <f>Lines[[#This Row],[Value]]</f>
        <v>1000</v>
      </c>
      <c r="M39" s="3">
        <f>Lines[[#This Row],[Value]]</f>
        <v>1000</v>
      </c>
      <c r="N39" s="3">
        <f>SUM(Lines[Value])-Lines[[#This Row],[Above Start]]-Lines[[#This Row],[Start]]</f>
        <v>7200</v>
      </c>
      <c r="O39" s="3">
        <f>SUM(Lines[Value])-Lines[[#This Row],[Above Mid 1]]-Lines[[#This Row],[Value Mid 1]]</f>
        <v>7200</v>
      </c>
      <c r="P39" s="3">
        <f>SUM(Lines[Value])-Lines[[#This Row],[Above Mid 2]]-Lines[[#This Row],[Value Mid 2]]</f>
        <v>9100</v>
      </c>
      <c r="Q39" s="3">
        <f>SUM(Lines[Value])-Lines[[#This Row],[Above End]]-Lines[[#This Row],[Value End]]</f>
        <v>9100</v>
      </c>
      <c r="T39" s="15" t="str">
        <f>$B$5</f>
        <v>Robert</v>
      </c>
      <c r="U39" s="16" t="str">
        <f>Data[[#Headers],[Melon]]</f>
        <v>Melon</v>
      </c>
      <c r="V39" s="16">
        <f>IF(LEFT(Lines[[#This Row],[From]],5)="Blank",Gap,INDEX(Data[],MATCH(Lines[[#This Row],[From]],Data[From / To],0),MATCH(Lines[[#This Row],[To]],Data[#Headers],0)))</f>
        <v>1000</v>
      </c>
      <c r="W39" s="16">
        <v>8</v>
      </c>
    </row>
    <row r="40" spans="2:23" x14ac:dyDescent="0.3">
      <c r="B40" s="3" t="str">
        <f>$B$5</f>
        <v>Robert</v>
      </c>
      <c r="C40" s="3" t="str">
        <f>Data[[#Headers],[Kiwi]]</f>
        <v>Kiwi</v>
      </c>
      <c r="D40" s="3">
        <f>IF(LEFT(Lines[[#This Row],[From]],5)="Blank",Gap,INDEX(Data[],MATCH(Lines[[#This Row],[From]],Data[From / To],0),MATCH(Lines[[#This Row],[To]],Data[#Headers],0)))</f>
        <v>500</v>
      </c>
      <c r="E40" s="3">
        <v>13</v>
      </c>
      <c r="F40" s="3">
        <f>SUM(Lines[[#Headers],[Value]]:Lines[[#This Row],[Value]])-Lines[[#This Row],[Value]]</f>
        <v>8800</v>
      </c>
      <c r="G40" s="3">
        <f>Lines[[#This Row],[Above Start]]</f>
        <v>8800</v>
      </c>
      <c r="H40" s="3">
        <f>Lines[[#This Row],[Above End]]</f>
        <v>10600</v>
      </c>
      <c r="I40" s="3">
        <f>SUM(Lines[Value])-SUMIFS(Lines[Value],Lines[End],"&gt;="&amp;Lines[[#This Row],[End]])</f>
        <v>10600</v>
      </c>
      <c r="J40" s="3">
        <f>Lines[[#This Row],[Value]]</f>
        <v>500</v>
      </c>
      <c r="K40" s="3">
        <f>Lines[[#This Row],[Value]]</f>
        <v>500</v>
      </c>
      <c r="L40" s="3">
        <f>Lines[[#This Row],[Value]]</f>
        <v>500</v>
      </c>
      <c r="M40" s="3">
        <f>Lines[[#This Row],[Value]]</f>
        <v>500</v>
      </c>
      <c r="N40" s="3">
        <f>SUM(Lines[Value])-Lines[[#This Row],[Above Start]]-Lines[[#This Row],[Start]]</f>
        <v>6700</v>
      </c>
      <c r="O40" s="3">
        <f>SUM(Lines[Value])-Lines[[#This Row],[Above Mid 1]]-Lines[[#This Row],[Value Mid 1]]</f>
        <v>6700</v>
      </c>
      <c r="P40" s="3">
        <f>SUM(Lines[Value])-Lines[[#This Row],[Above Mid 2]]-Lines[[#This Row],[Value Mid 2]]</f>
        <v>4900</v>
      </c>
      <c r="Q40" s="3">
        <f>SUM(Lines[Value])-Lines[[#This Row],[Above End]]-Lines[[#This Row],[Value End]]</f>
        <v>4900</v>
      </c>
      <c r="T40" s="13" t="str">
        <f>$B$5</f>
        <v>Robert</v>
      </c>
      <c r="U40" s="14" t="str">
        <f>Data[[#Headers],[Kiwi]]</f>
        <v>Kiwi</v>
      </c>
      <c r="V40" s="14">
        <f>IF(LEFT(Lines[[#This Row],[From]],5)="Blank",Gap,INDEX(Data[],MATCH(Lines[[#This Row],[From]],Data[From / To],0),MATCH(Lines[[#This Row],[To]],Data[#Headers],0)))</f>
        <v>500</v>
      </c>
      <c r="W40" s="14">
        <v>13</v>
      </c>
    </row>
    <row r="41" spans="2:23" x14ac:dyDescent="0.3">
      <c r="B41" s="3" t="str">
        <f>$B$5</f>
        <v>Robert</v>
      </c>
      <c r="C41" s="3" t="str">
        <f>Data[[#Headers],[Banana]]</f>
        <v>Banana</v>
      </c>
      <c r="D41" s="3">
        <f>IF(LEFT(Lines[[#This Row],[From]],5)="Blank",Gap,INDEX(Data[],MATCH(Lines[[#This Row],[From]],Data[From / To],0),MATCH(Lines[[#This Row],[To]],Data[#Headers],0)))</f>
        <v>1000</v>
      </c>
      <c r="E41" s="3">
        <v>18</v>
      </c>
      <c r="F41" s="3">
        <f>SUM(Lines[[#Headers],[Value]]:Lines[[#This Row],[Value]])-Lines[[#This Row],[Value]]</f>
        <v>9300</v>
      </c>
      <c r="G41" s="3">
        <f>Lines[[#This Row],[Above Start]]</f>
        <v>9300</v>
      </c>
      <c r="H41" s="3">
        <f>Lines[[#This Row],[Above End]]</f>
        <v>14000</v>
      </c>
      <c r="I41" s="3">
        <f>SUM(Lines[Value])-SUMIFS(Lines[Value],Lines[End],"&gt;="&amp;Lines[[#This Row],[End]])</f>
        <v>14000</v>
      </c>
      <c r="J41" s="3">
        <f>Lines[[#This Row],[Value]]</f>
        <v>1000</v>
      </c>
      <c r="K41" s="3">
        <f>Lines[[#This Row],[Value]]</f>
        <v>1000</v>
      </c>
      <c r="L41" s="3">
        <f>Lines[[#This Row],[Value]]</f>
        <v>1000</v>
      </c>
      <c r="M41" s="3">
        <f>Lines[[#This Row],[Value]]</f>
        <v>1000</v>
      </c>
      <c r="N41" s="3">
        <f>SUM(Lines[Value])-Lines[[#This Row],[Above Start]]-Lines[[#This Row],[Start]]</f>
        <v>5700</v>
      </c>
      <c r="O41" s="3">
        <f>SUM(Lines[Value])-Lines[[#This Row],[Above Mid 1]]-Lines[[#This Row],[Value Mid 1]]</f>
        <v>5700</v>
      </c>
      <c r="P41" s="3">
        <f>SUM(Lines[Value])-Lines[[#This Row],[Above Mid 2]]-Lines[[#This Row],[Value Mid 2]]</f>
        <v>1000</v>
      </c>
      <c r="Q41" s="3">
        <f>SUM(Lines[Value])-Lines[[#This Row],[Above End]]-Lines[[#This Row],[Value End]]</f>
        <v>1000</v>
      </c>
      <c r="T41" s="15" t="str">
        <f>$B$5</f>
        <v>Robert</v>
      </c>
      <c r="U41" s="16" t="str">
        <f>Data[[#Headers],[Banana]]</f>
        <v>Banana</v>
      </c>
      <c r="V41" s="16">
        <f>IF(LEFT(Lines[[#This Row],[From]],5)="Blank",Gap,INDEX(Data[],MATCH(Lines[[#This Row],[From]],Data[From / To],0),MATCH(Lines[[#This Row],[To]],Data[#Headers],0)))</f>
        <v>1000</v>
      </c>
      <c r="W41" s="16">
        <v>18</v>
      </c>
    </row>
    <row r="42" spans="2:23" x14ac:dyDescent="0.3">
      <c r="B42" s="3" t="s">
        <v>17</v>
      </c>
      <c r="C42" s="3" t="s">
        <v>17</v>
      </c>
      <c r="D42" s="3">
        <f>IF(LEFT(Lines[[#This Row],[From]],5)="Blank",Gap,INDEX(Data[],MATCH(Lines[[#This Row],[From]],Data[From / To],0),MATCH(Lines[[#This Row],[To]],Data[#Headers],0)))</f>
        <v>1000</v>
      </c>
      <c r="E42" s="3">
        <v>15</v>
      </c>
      <c r="F42" s="3">
        <f>SUM(Lines[[#Headers],[Value]]:Lines[[#This Row],[Value]])-Lines[[#This Row],[Value]]</f>
        <v>10300</v>
      </c>
      <c r="G42" s="3">
        <f>Lines[[#This Row],[Above Start]]</f>
        <v>10300</v>
      </c>
      <c r="H42" s="3">
        <f>Lines[[#This Row],[Above End]]</f>
        <v>12600</v>
      </c>
      <c r="I42" s="3">
        <f>SUM(Lines[Value])-SUMIFS(Lines[Value],Lines[End],"&gt;="&amp;Lines[[#This Row],[End]])</f>
        <v>12600</v>
      </c>
      <c r="J42" s="3">
        <f>Lines[[#This Row],[Value]]</f>
        <v>1000</v>
      </c>
      <c r="K42" s="3">
        <f>Lines[[#This Row],[Value]]</f>
        <v>1000</v>
      </c>
      <c r="L42" s="3">
        <f>Lines[[#This Row],[Value]]</f>
        <v>1000</v>
      </c>
      <c r="M42" s="3">
        <f>Lines[[#This Row],[Value]]</f>
        <v>1000</v>
      </c>
      <c r="N42" s="3">
        <f>SUM(Lines[Value])-Lines[[#This Row],[Above Start]]-Lines[[#This Row],[Start]]</f>
        <v>4700</v>
      </c>
      <c r="O42" s="3">
        <f>SUM(Lines[Value])-Lines[[#This Row],[Above Mid 1]]-Lines[[#This Row],[Value Mid 1]]</f>
        <v>4700</v>
      </c>
      <c r="P42" s="3">
        <f>SUM(Lines[Value])-Lines[[#This Row],[Above Mid 2]]-Lines[[#This Row],[Value Mid 2]]</f>
        <v>2400</v>
      </c>
      <c r="Q42" s="3">
        <f>SUM(Lines[Value])-Lines[[#This Row],[Above End]]-Lines[[#This Row],[Value End]]</f>
        <v>2400</v>
      </c>
      <c r="T42" s="13" t="s">
        <v>17</v>
      </c>
      <c r="U42" s="14" t="s">
        <v>17</v>
      </c>
      <c r="V42" s="14">
        <f>IF(LEFT(Lines[[#This Row],[From]],5)="Blank",Gap,INDEX(Data[],MATCH(Lines[[#This Row],[From]],Data[From / To],0),MATCH(Lines[[#This Row],[To]],Data[#Headers],0)))</f>
        <v>1000</v>
      </c>
      <c r="W42" s="14">
        <v>15</v>
      </c>
    </row>
    <row r="43" spans="2:23" x14ac:dyDescent="0.3">
      <c r="B43" s="3" t="str">
        <f>$B$6</f>
        <v>Peter</v>
      </c>
      <c r="C43" s="3" t="str">
        <f>Data[[#Headers],[Apple]]</f>
        <v>Apple</v>
      </c>
      <c r="D43" s="3">
        <f>IF(LEFT(Lines[[#This Row],[From]],5)="Blank",Gap,INDEX(Data[],MATCH(Lines[[#This Row],[From]],Data[From / To],0),MATCH(Lines[[#This Row],[To]],Data[#Headers],0)))</f>
        <v>1500</v>
      </c>
      <c r="E43" s="3">
        <v>4</v>
      </c>
      <c r="F43" s="3">
        <f>SUM(Lines[[#Headers],[Value]]:Lines[[#This Row],[Value]])-Lines[[#This Row],[Value]]</f>
        <v>11300</v>
      </c>
      <c r="G43" s="3">
        <f>Lines[[#This Row],[Above Start]]</f>
        <v>11300</v>
      </c>
      <c r="H43" s="3">
        <f>Lines[[#This Row],[Above End]]</f>
        <v>2700</v>
      </c>
      <c r="I43" s="3">
        <f>SUM(Lines[Value])-SUMIFS(Lines[Value],Lines[End],"&gt;="&amp;Lines[[#This Row],[End]])</f>
        <v>2700</v>
      </c>
      <c r="J43" s="3">
        <f>Lines[[#This Row],[Value]]</f>
        <v>1500</v>
      </c>
      <c r="K43" s="3">
        <f>Lines[[#This Row],[Value]]</f>
        <v>1500</v>
      </c>
      <c r="L43" s="3">
        <f>Lines[[#This Row],[Value]]</f>
        <v>1500</v>
      </c>
      <c r="M43" s="3">
        <f>Lines[[#This Row],[Value]]</f>
        <v>1500</v>
      </c>
      <c r="N43" s="3">
        <f>SUM(Lines[Value])-Lines[[#This Row],[Above Start]]-Lines[[#This Row],[Start]]</f>
        <v>3200</v>
      </c>
      <c r="O43" s="3">
        <f>SUM(Lines[Value])-Lines[[#This Row],[Above Mid 1]]-Lines[[#This Row],[Value Mid 1]]</f>
        <v>3200</v>
      </c>
      <c r="P43" s="3">
        <f>SUM(Lines[Value])-Lines[[#This Row],[Above Mid 2]]-Lines[[#This Row],[Value Mid 2]]</f>
        <v>11800</v>
      </c>
      <c r="Q43" s="3">
        <f>SUM(Lines[Value])-Lines[[#This Row],[Above End]]-Lines[[#This Row],[Value End]]</f>
        <v>11800</v>
      </c>
      <c r="T43" s="15" t="str">
        <f>$B$6</f>
        <v>Peter</v>
      </c>
      <c r="U43" s="16" t="str">
        <f>Data[[#Headers],[Apple]]</f>
        <v>Apple</v>
      </c>
      <c r="V43" s="16">
        <f>IF(LEFT(Lines[[#This Row],[From]],5)="Blank",Gap,INDEX(Data[],MATCH(Lines[[#This Row],[From]],Data[From / To],0),MATCH(Lines[[#This Row],[To]],Data[#Headers],0)))</f>
        <v>1500</v>
      </c>
      <c r="W43" s="16">
        <v>4</v>
      </c>
    </row>
    <row r="44" spans="2:23" x14ac:dyDescent="0.3">
      <c r="B44" s="3" t="str">
        <f>$B$6</f>
        <v>Peter</v>
      </c>
      <c r="C44" s="3" t="str">
        <f>Data[[#Headers],[Melon]]</f>
        <v>Melon</v>
      </c>
      <c r="D44" s="3">
        <f>IF(LEFT(Lines[[#This Row],[From]],5)="Blank",Gap,INDEX(Data[],MATCH(Lines[[#This Row],[From]],Data[From / To],0),MATCH(Lines[[#This Row],[To]],Data[#Headers],0)))</f>
        <v>700</v>
      </c>
      <c r="E44" s="3">
        <v>9</v>
      </c>
      <c r="F44" s="3">
        <f>SUM(Lines[[#Headers],[Value]]:Lines[[#This Row],[Value]])-Lines[[#This Row],[Value]]</f>
        <v>12800</v>
      </c>
      <c r="G44" s="3">
        <f>Lines[[#This Row],[Above Start]]</f>
        <v>12800</v>
      </c>
      <c r="H44" s="3">
        <f>Lines[[#This Row],[Above End]]</f>
        <v>6900</v>
      </c>
      <c r="I44" s="3">
        <f>SUM(Lines[Value])-SUMIFS(Lines[Value],Lines[End],"&gt;="&amp;Lines[[#This Row],[End]])</f>
        <v>6900</v>
      </c>
      <c r="J44" s="3">
        <f>Lines[[#This Row],[Value]]</f>
        <v>700</v>
      </c>
      <c r="K44" s="3">
        <f>Lines[[#This Row],[Value]]</f>
        <v>700</v>
      </c>
      <c r="L44" s="3">
        <f>Lines[[#This Row],[Value]]</f>
        <v>700</v>
      </c>
      <c r="M44" s="3">
        <f>Lines[[#This Row],[Value]]</f>
        <v>700</v>
      </c>
      <c r="N44" s="3">
        <f>SUM(Lines[Value])-Lines[[#This Row],[Above Start]]-Lines[[#This Row],[Start]]</f>
        <v>2500</v>
      </c>
      <c r="O44" s="3">
        <f>SUM(Lines[Value])-Lines[[#This Row],[Above Mid 1]]-Lines[[#This Row],[Value Mid 1]]</f>
        <v>2500</v>
      </c>
      <c r="P44" s="3">
        <f>SUM(Lines[Value])-Lines[[#This Row],[Above Mid 2]]-Lines[[#This Row],[Value Mid 2]]</f>
        <v>8400</v>
      </c>
      <c r="Q44" s="3">
        <f>SUM(Lines[Value])-Lines[[#This Row],[Above End]]-Lines[[#This Row],[Value End]]</f>
        <v>8400</v>
      </c>
      <c r="T44" s="13" t="str">
        <f>$B$6</f>
        <v>Peter</v>
      </c>
      <c r="U44" s="14" t="str">
        <f>Data[[#Headers],[Melon]]</f>
        <v>Melon</v>
      </c>
      <c r="V44" s="14">
        <f>IF(LEFT(Lines[[#This Row],[From]],5)="Blank",Gap,INDEX(Data[],MATCH(Lines[[#This Row],[From]],Data[From / To],0),MATCH(Lines[[#This Row],[To]],Data[#Headers],0)))</f>
        <v>700</v>
      </c>
      <c r="W44" s="14">
        <v>9</v>
      </c>
    </row>
    <row r="45" spans="2:23" x14ac:dyDescent="0.3">
      <c r="B45" s="3" t="str">
        <f>$B$6</f>
        <v>Peter</v>
      </c>
      <c r="C45" s="3" t="str">
        <f>Data[[#Headers],[Kiwi]]</f>
        <v>Kiwi</v>
      </c>
      <c r="D45" s="3">
        <f>IF(LEFT(Lines[[#This Row],[From]],5)="Blank",Gap,INDEX(Data[],MATCH(Lines[[#This Row],[From]],Data[From / To],0),MATCH(Lines[[#This Row],[To]],Data[#Headers],0)))</f>
        <v>1500</v>
      </c>
      <c r="E45" s="3">
        <v>14</v>
      </c>
      <c r="F45" s="3">
        <f>SUM(Lines[[#Headers],[Value]]:Lines[[#This Row],[Value]])-Lines[[#This Row],[Value]]</f>
        <v>13500</v>
      </c>
      <c r="G45" s="3">
        <f>Lines[[#This Row],[Above Start]]</f>
        <v>13500</v>
      </c>
      <c r="H45" s="3">
        <f>Lines[[#This Row],[Above End]]</f>
        <v>11100</v>
      </c>
      <c r="I45" s="3">
        <f>SUM(Lines[Value])-SUMIFS(Lines[Value],Lines[End],"&gt;="&amp;Lines[[#This Row],[End]])</f>
        <v>11100</v>
      </c>
      <c r="J45" s="3">
        <f>Lines[[#This Row],[Value]]</f>
        <v>1500</v>
      </c>
      <c r="K45" s="3">
        <f>Lines[[#This Row],[Value]]</f>
        <v>1500</v>
      </c>
      <c r="L45" s="3">
        <f>Lines[[#This Row],[Value]]</f>
        <v>1500</v>
      </c>
      <c r="M45" s="3">
        <f>Lines[[#This Row],[Value]]</f>
        <v>1500</v>
      </c>
      <c r="N45" s="3">
        <f>SUM(Lines[Value])-Lines[[#This Row],[Above Start]]-Lines[[#This Row],[Start]]</f>
        <v>1000</v>
      </c>
      <c r="O45" s="3">
        <f>SUM(Lines[Value])-Lines[[#This Row],[Above Mid 1]]-Lines[[#This Row],[Value Mid 1]]</f>
        <v>1000</v>
      </c>
      <c r="P45" s="3">
        <f>SUM(Lines[Value])-Lines[[#This Row],[Above Mid 2]]-Lines[[#This Row],[Value Mid 2]]</f>
        <v>3400</v>
      </c>
      <c r="Q45" s="3">
        <f>SUM(Lines[Value])-Lines[[#This Row],[Above End]]-Lines[[#This Row],[Value End]]</f>
        <v>3400</v>
      </c>
      <c r="T45" s="15" t="str">
        <f>$B$6</f>
        <v>Peter</v>
      </c>
      <c r="U45" s="16" t="str">
        <f>Data[[#Headers],[Kiwi]]</f>
        <v>Kiwi</v>
      </c>
      <c r="V45" s="16">
        <f>IF(LEFT(Lines[[#This Row],[From]],5)="Blank",Gap,INDEX(Data[],MATCH(Lines[[#This Row],[From]],Data[From / To],0),MATCH(Lines[[#This Row],[To]],Data[#Headers],0)))</f>
        <v>1500</v>
      </c>
      <c r="W45" s="16">
        <v>14</v>
      </c>
    </row>
    <row r="46" spans="2:23" x14ac:dyDescent="0.3">
      <c r="B46" s="3" t="str">
        <f>$B$6</f>
        <v>Peter</v>
      </c>
      <c r="C46" s="3" t="str">
        <f>Data[[#Headers],[Banana]]</f>
        <v>Banana</v>
      </c>
      <c r="D46" s="3">
        <f>IF(LEFT(Lines[[#This Row],[From]],5)="Blank",Gap,INDEX(Data[],MATCH(Lines[[#This Row],[From]],Data[From / To],0),MATCH(Lines[[#This Row],[To]],Data[#Headers],0)))</f>
        <v>1000</v>
      </c>
      <c r="E46" s="3">
        <v>19</v>
      </c>
      <c r="F46" s="3">
        <f>SUM(Lines[[#Headers],[Value]]:Lines[[#This Row],[Value]])-Lines[[#This Row],[Value]]</f>
        <v>15000</v>
      </c>
      <c r="G46" s="3">
        <f>Lines[[#This Row],[Above Start]]</f>
        <v>15000</v>
      </c>
      <c r="H46" s="3">
        <f>Lines[[#This Row],[Above End]]</f>
        <v>15000</v>
      </c>
      <c r="I46" s="3">
        <f>SUM(Lines[Value])-SUMIFS(Lines[Value],Lines[End],"&gt;="&amp;Lines[[#This Row],[End]])</f>
        <v>15000</v>
      </c>
      <c r="J46" s="3">
        <f>Lines[[#This Row],[Value]]</f>
        <v>1000</v>
      </c>
      <c r="K46" s="3">
        <f>Lines[[#This Row],[Value]]</f>
        <v>1000</v>
      </c>
      <c r="L46" s="3">
        <f>Lines[[#This Row],[Value]]</f>
        <v>1000</v>
      </c>
      <c r="M46" s="3">
        <f>Lines[[#This Row],[Value]]</f>
        <v>1000</v>
      </c>
      <c r="N46" s="3">
        <f>SUM(Lines[Value])-Lines[[#This Row],[Above Start]]-Lines[[#This Row],[Start]]</f>
        <v>0</v>
      </c>
      <c r="O46" s="3">
        <f>SUM(Lines[Value])-Lines[[#This Row],[Above Mid 1]]-Lines[[#This Row],[Value Mid 1]]</f>
        <v>0</v>
      </c>
      <c r="P46" s="3">
        <f>SUM(Lines[Value])-Lines[[#This Row],[Above Mid 2]]-Lines[[#This Row],[Value Mid 2]]</f>
        <v>0</v>
      </c>
      <c r="Q46" s="3">
        <f>SUM(Lines[Value])-Lines[[#This Row],[Above End]]-Lines[[#This Row],[Value End]]</f>
        <v>0</v>
      </c>
      <c r="T46" s="13" t="str">
        <f>$B$6</f>
        <v>Peter</v>
      </c>
      <c r="U46" s="14" t="str">
        <f>Data[[#Headers],[Banana]]</f>
        <v>Banana</v>
      </c>
      <c r="V46" s="14">
        <f>IF(LEFT(Lines[[#This Row],[From]],5)="Blank",Gap,INDEX(Data[],MATCH(Lines[[#This Row],[From]],Data[From / To],0),MATCH(Lines[[#This Row],[To]],Data[#Headers],0)))</f>
        <v>1000</v>
      </c>
      <c r="W46" s="14">
        <v>19</v>
      </c>
    </row>
  </sheetData>
  <pageMargins left="0.7" right="0.7" top="0.75" bottom="0.75" header="0.3" footer="0.3"/>
  <pageSetup orientation="portrait" r:id="rId1"/>
  <drawing r:id="rId2"/>
  <tableParts count="4">
    <tablePart r:id="rId3"/>
    <tablePart r:id="rId4"/>
    <tablePart r:id="rId5"/>
    <tablePart r:id="rId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p j p S U n 1 u J e O o A A A A + Q A A A B I A H A B D b 2 5 m a W c v U G F j a 2 F n Z S 5 4 b W w g o h g A K K A U A A A A A A A A A A A A A A A A A A A A A A A A A A A A h c 9 L C s I w G A T g q 5 T s m 5 f g o / x N Q R d u L A i C u A 0 x t s E 2 l S Y 1 v Z s L j + Q V L G j V n c s Z v s X M 4 3 a H r K + r 6 K p b Z x q b I o Y p i r R V z d H Y I k W d P 8 V z l A n Y S n W W h Y 4 G b F 3 S u 2 O K S u 8 v C S E h B B w m u G k L w i l l 5 J B v d q r U t U Q f b P 7 j 2 F j n p V U a C d i / x g i O F w x P G Z 9 h O l g g Y w + 5 s V / D h 8 m Y A v k p Y d V V v m u 1 0 D Z e L 4 G M E c j 7 h n g C U E s D B B Q A A g A I A K Y 6 U l I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m O l J S K I p H u A 4 A A A A R A A A A E w A c A E Z v c m 1 1 b G F z L 1 N l Y 3 R p b 2 4 x L m 0 g o h g A K K A U A A A A A A A A A A A A A A A A A A A A A A A A A A A A K 0 5 N L s n M z 1 M I h t C G 1 g B Q S w E C L Q A U A A I A C A C m O l J S f W 4 l 4 6 g A A A D 5 A A A A E g A A A A A A A A A A A A A A A A A A A A A A Q 2 9 u Z m l n L 1 B h Y 2 t h Z 2 U u e G 1 s U E s B A i 0 A F A A C A A g A p j p S U g / K 6 a u k A A A A 6 Q A A A B M A A A A A A A A A A A A A A A A A 9 A A A A F t D b 2 5 0 Z W 5 0 X 1 R 5 c G V z X S 5 4 b W x Q S w E C L Q A U A A I A C A C m O l J S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s T t U q f m I K U i n Z B 0 I U 8 A A x g A A A A A C A A A A A A A Q Z g A A A A E A A C A A A A A + E + W B P U 8 R J n V j Z s 1 4 N / I x n W C o F Q n i i v t + h J F f q f 2 g l Q A A A A A O g A A A A A I A A C A A A A C j b c q m F 9 p 2 C I F + L 4 + 6 I z e 9 o Y g j r + D 5 E J q G x C i j o v s j M 1 A A A A A T J H Y B i M B C k i 2 W 7 o B T R P g 4 q Q K + I X F C T X z G k l B 9 y m d S + 2 5 g U 8 2 d l H Q z x X e 2 X 6 v 7 0 u e C E K L u r M m 2 S 0 R 6 M D r a 8 b j h u Z H S D e K 3 C + 1 9 Y Y i C y d X O D E A A A A C q 9 d K 4 4 5 2 g 8 A n O p 7 m 1 6 N L o S G c K I u / H j O C W 9 i A 8 0 I j H d 7 v / c S / 4 h A c / v 8 l d A t A 5 Z z Q s M d Q x / 1 4 j F K N 3 W 3 k 4 L 7 I X < / D a t a M a s h u p > 
</file>

<file path=customXml/itemProps1.xml><?xml version="1.0" encoding="utf-8"?>
<ds:datastoreItem xmlns:ds="http://schemas.openxmlformats.org/officeDocument/2006/customXml" ds:itemID="{841B1425-EEC6-4241-BB23-C03BE2403A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Divider</vt:lpstr>
      <vt:lpstr>Gap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Visual Analytics Ltd.</dc:creator>
  <cp:lastModifiedBy>P</cp:lastModifiedBy>
  <dcterms:created xsi:type="dcterms:W3CDTF">2021-02-18T07:10:36Z</dcterms:created>
  <dcterms:modified xsi:type="dcterms:W3CDTF">2023-06-29T10:51:24Z</dcterms:modified>
</cp:coreProperties>
</file>